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updateLinks="never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N:\MTS\Working\ContractServices\Route Analyses and Profiles\2016 Route Analysis\"/>
    </mc:Choice>
  </mc:AlternateContent>
  <xr:revisionPtr revIDLastSave="0" documentId="13_ncr:1_{EA6AB800-8C4D-4B40-BBD8-771CDBA6B8F6}" xr6:coauthVersionLast="34" xr6:coauthVersionMax="34" xr10:uidLastSave="{00000000-0000-0000-0000-000000000000}"/>
  <bookViews>
    <workbookView xWindow="0" yWindow="0" windowWidth="25200" windowHeight="11760" activeTab="4" xr2:uid="{00000000-000D-0000-FFFF-FFFF00000000}"/>
  </bookViews>
  <sheets>
    <sheet name="Table 1 Commuter &amp; Express" sheetId="4" r:id="rId1"/>
    <sheet name="Table 2 Core Local" sheetId="5" r:id="rId2"/>
    <sheet name="Table 3 Supporting Local" sheetId="6" r:id="rId3"/>
    <sheet name="Table 4 Suburban Local" sheetId="7" r:id="rId4"/>
    <sheet name="Table 5 Arterial BRT" sheetId="20" r:id="rId5"/>
    <sheet name="Table 6 Highway BRT" sheetId="13" r:id="rId6"/>
    <sheet name="Table 7 Light Rail Transit" sheetId="14" r:id="rId7"/>
    <sheet name="Table 8 Commuter Rail" sheetId="15" r:id="rId8"/>
    <sheet name="Table 9 Dial-a-Ride" sheetId="16" r:id="rId9"/>
    <sheet name="Summary of all routes" sheetId="21" r:id="rId10"/>
  </sheets>
  <externalReferences>
    <externalReference r:id="rId11"/>
  </externalReferences>
  <definedNames>
    <definedName name="_xlnm._FilterDatabase" localSheetId="0" hidden="1">'Table 1 Commuter &amp; Express'!$A$1:$N$137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6" i="21" l="1"/>
  <c r="G335" i="21"/>
  <c r="G334" i="21"/>
  <c r="G333" i="21"/>
  <c r="G332" i="21"/>
  <c r="G331" i="21"/>
  <c r="G330" i="21"/>
  <c r="G329" i="21"/>
  <c r="G328" i="21"/>
  <c r="G327" i="21"/>
  <c r="G326" i="21"/>
  <c r="G325" i="21"/>
  <c r="G324" i="21"/>
  <c r="G323" i="21"/>
  <c r="G322" i="21"/>
  <c r="G321" i="21"/>
  <c r="G320" i="21"/>
  <c r="G319" i="21"/>
  <c r="G318" i="21"/>
  <c r="G317" i="21"/>
  <c r="G316" i="21"/>
  <c r="G315" i="21"/>
  <c r="G314" i="21"/>
  <c r="G313" i="21"/>
  <c r="G312" i="21"/>
  <c r="G311" i="21"/>
  <c r="G310" i="21"/>
  <c r="G309" i="21"/>
  <c r="G308" i="21"/>
  <c r="G307" i="21"/>
  <c r="G306" i="21"/>
  <c r="G305" i="21"/>
  <c r="G304" i="21"/>
  <c r="G303" i="21"/>
  <c r="G302" i="21"/>
  <c r="G301" i="21"/>
  <c r="G300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G282" i="21"/>
  <c r="G281" i="21"/>
  <c r="G280" i="21"/>
  <c r="G279" i="21"/>
  <c r="G278" i="21"/>
  <c r="G277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G263" i="21"/>
  <c r="G262" i="21"/>
  <c r="G261" i="21"/>
  <c r="G260" i="21"/>
  <c r="G259" i="21"/>
  <c r="G258" i="21"/>
  <c r="G257" i="21"/>
  <c r="G256" i="21"/>
  <c r="G255" i="21"/>
  <c r="G254" i="21"/>
  <c r="G253" i="21"/>
  <c r="G252" i="21"/>
  <c r="G251" i="21"/>
  <c r="G250" i="21"/>
  <c r="G249" i="21"/>
  <c r="G248" i="21"/>
  <c r="G247" i="21"/>
  <c r="G246" i="21"/>
  <c r="G245" i="21"/>
  <c r="G244" i="21"/>
  <c r="G243" i="21"/>
  <c r="G242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26" i="21"/>
  <c r="G225" i="21"/>
  <c r="G224" i="21"/>
  <c r="G223" i="21"/>
  <c r="G222" i="21"/>
  <c r="G221" i="21"/>
  <c r="G220" i="21"/>
  <c r="G219" i="21"/>
  <c r="G218" i="21"/>
  <c r="G217" i="21"/>
  <c r="G216" i="21"/>
  <c r="G215" i="21"/>
  <c r="G214" i="21"/>
  <c r="G213" i="21"/>
  <c r="G212" i="21"/>
  <c r="G211" i="21"/>
  <c r="G210" i="21"/>
  <c r="G209" i="21"/>
  <c r="G208" i="21"/>
  <c r="G207" i="21"/>
  <c r="G206" i="21"/>
  <c r="G205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50" i="21"/>
  <c r="G149" i="21"/>
  <c r="G148" i="21"/>
  <c r="G147" i="21"/>
  <c r="G146" i="21"/>
  <c r="G145" i="21"/>
  <c r="G144" i="21"/>
  <c r="G143" i="21"/>
  <c r="G142" i="21"/>
  <c r="G141" i="21"/>
  <c r="G140" i="21"/>
  <c r="G139" i="21"/>
  <c r="G138" i="21"/>
  <c r="G137" i="21"/>
  <c r="G136" i="21"/>
  <c r="G135" i="21"/>
  <c r="G134" i="21"/>
  <c r="G133" i="21"/>
  <c r="G132" i="21"/>
  <c r="G131" i="21"/>
  <c r="G130" i="21"/>
  <c r="G129" i="21"/>
  <c r="G128" i="21"/>
  <c r="G127" i="21"/>
  <c r="G126" i="21"/>
  <c r="F126" i="21"/>
  <c r="F125" i="21"/>
  <c r="G124" i="21"/>
  <c r="F123" i="21"/>
  <c r="G123" i="21" s="1"/>
  <c r="G122" i="21"/>
  <c r="G121" i="21"/>
  <c r="F120" i="21"/>
  <c r="G119" i="21"/>
  <c r="G118" i="21"/>
  <c r="G117" i="21"/>
  <c r="G116" i="21"/>
  <c r="G115" i="21"/>
  <c r="G114" i="21"/>
  <c r="F113" i="21"/>
  <c r="G113" i="21" s="1"/>
  <c r="F112" i="21"/>
  <c r="G112" i="21" s="1"/>
  <c r="G111" i="21"/>
  <c r="G110" i="21"/>
  <c r="G109" i="21"/>
  <c r="G108" i="21"/>
  <c r="G107" i="21"/>
  <c r="G106" i="21"/>
  <c r="G105" i="21"/>
  <c r="G104" i="21"/>
  <c r="G103" i="21"/>
  <c r="G102" i="21"/>
  <c r="G101" i="21"/>
  <c r="G100" i="21"/>
  <c r="F99" i="21"/>
  <c r="F98" i="21"/>
  <c r="G97" i="21"/>
  <c r="F96" i="21"/>
  <c r="F95" i="21"/>
  <c r="G94" i="21"/>
  <c r="E93" i="21"/>
  <c r="G93" i="21" s="1"/>
  <c r="G92" i="21"/>
  <c r="G91" i="21"/>
  <c r="I90" i="21"/>
  <c r="G90" i="21"/>
  <c r="E90" i="21"/>
  <c r="G89" i="21"/>
  <c r="G88" i="21"/>
  <c r="I87" i="21"/>
  <c r="H87" i="21"/>
  <c r="E87" i="21"/>
  <c r="G87" i="21" s="1"/>
  <c r="G86" i="21"/>
  <c r="E86" i="21"/>
  <c r="I85" i="21"/>
  <c r="E85" i="21"/>
  <c r="G85" i="21" s="1"/>
  <c r="G84" i="21"/>
  <c r="G83" i="21"/>
  <c r="G82" i="21"/>
  <c r="G81" i="21"/>
  <c r="G80" i="21"/>
  <c r="G79" i="21"/>
  <c r="G78" i="21"/>
  <c r="G77" i="21"/>
  <c r="G76" i="21"/>
  <c r="G75" i="21"/>
  <c r="G74" i="21"/>
  <c r="G73" i="21"/>
  <c r="G72" i="21"/>
  <c r="G71" i="21"/>
  <c r="G70" i="21"/>
  <c r="G69" i="21"/>
  <c r="G68" i="21"/>
  <c r="G67" i="21"/>
  <c r="G66" i="21"/>
  <c r="G65" i="21"/>
  <c r="G64" i="21"/>
  <c r="G63" i="21"/>
  <c r="G62" i="21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4" i="21"/>
  <c r="G3" i="21"/>
  <c r="G2" i="21"/>
  <c r="G95" i="21" l="1"/>
  <c r="G98" i="21"/>
  <c r="G120" i="21"/>
  <c r="G99" i="21"/>
  <c r="G96" i="21"/>
  <c r="G125" i="21"/>
  <c r="G6" i="20" l="1"/>
  <c r="J6" i="20" s="1"/>
  <c r="J11" i="20" s="1"/>
  <c r="G5" i="20"/>
  <c r="J5" i="20" s="1"/>
  <c r="J10" i="20" s="1"/>
  <c r="I10" i="20" s="1"/>
  <c r="G4" i="20"/>
  <c r="L6" i="20"/>
  <c r="L5" i="20"/>
  <c r="L4" i="20"/>
  <c r="J4" i="20"/>
  <c r="J9" i="20" s="1"/>
  <c r="L13" i="6"/>
  <c r="L14" i="6"/>
  <c r="L15" i="6"/>
  <c r="I11" i="20" l="1"/>
  <c r="H11" i="20"/>
  <c r="G11" i="20"/>
  <c r="I9" i="20"/>
  <c r="H9" i="20"/>
  <c r="G9" i="20"/>
  <c r="G10" i="20"/>
  <c r="H10" i="20"/>
  <c r="L110" i="4"/>
  <c r="L111" i="4"/>
  <c r="L112" i="4"/>
  <c r="G6" i="13" l="1"/>
  <c r="G5" i="13"/>
  <c r="G4" i="13"/>
  <c r="G66" i="7" l="1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J15" i="6" s="1"/>
  <c r="G14" i="6"/>
  <c r="J14" i="6" s="1"/>
  <c r="G13" i="6"/>
  <c r="J13" i="6" s="1"/>
  <c r="G12" i="6"/>
  <c r="G11" i="6"/>
  <c r="G10" i="6"/>
  <c r="G9" i="6"/>
  <c r="G8" i="6"/>
  <c r="G7" i="6"/>
  <c r="G6" i="6"/>
  <c r="G5" i="6"/>
  <c r="G4" i="6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137" i="4"/>
  <c r="J137" i="4" s="1"/>
  <c r="G136" i="4"/>
  <c r="J136" i="4" s="1"/>
  <c r="G135" i="4"/>
  <c r="G134" i="4"/>
  <c r="J134" i="4" s="1"/>
  <c r="G133" i="4"/>
  <c r="G132" i="4"/>
  <c r="J132" i="4" s="1"/>
  <c r="G131" i="4"/>
  <c r="J131" i="4" s="1"/>
  <c r="G130" i="4"/>
  <c r="J130" i="4" s="1"/>
  <c r="G129" i="4"/>
  <c r="J129" i="4" s="1"/>
  <c r="G128" i="4"/>
  <c r="J128" i="4" s="1"/>
  <c r="G127" i="4"/>
  <c r="G126" i="4"/>
  <c r="J126" i="4" s="1"/>
  <c r="G125" i="4"/>
  <c r="F124" i="4"/>
  <c r="G124" i="4" s="1"/>
  <c r="J124" i="4" s="1"/>
  <c r="F123" i="4"/>
  <c r="G123" i="4" s="1"/>
  <c r="J123" i="4" s="1"/>
  <c r="G122" i="4"/>
  <c r="F121" i="4"/>
  <c r="G121" i="4" s="1"/>
  <c r="J121" i="4" s="1"/>
  <c r="G120" i="4"/>
  <c r="J120" i="4" s="1"/>
  <c r="G119" i="4"/>
  <c r="J119" i="4" s="1"/>
  <c r="F118" i="4"/>
  <c r="G118" i="4" s="1"/>
  <c r="J118" i="4" s="1"/>
  <c r="G117" i="4"/>
  <c r="G116" i="4"/>
  <c r="J116" i="4" s="1"/>
  <c r="G115" i="4"/>
  <c r="J115" i="4" s="1"/>
  <c r="G114" i="4"/>
  <c r="G113" i="4"/>
  <c r="J113" i="4" s="1"/>
  <c r="G112" i="4"/>
  <c r="J112" i="4" s="1"/>
  <c r="F111" i="4"/>
  <c r="G111" i="4" s="1"/>
  <c r="J111" i="4" s="1"/>
  <c r="F110" i="4"/>
  <c r="G110" i="4" s="1"/>
  <c r="J110" i="4" s="1"/>
  <c r="G109" i="4"/>
  <c r="G108" i="4"/>
  <c r="J108" i="4" s="1"/>
  <c r="G107" i="4"/>
  <c r="J107" i="4" s="1"/>
  <c r="G106" i="4"/>
  <c r="G105" i="4"/>
  <c r="J105" i="4" s="1"/>
  <c r="G104" i="4"/>
  <c r="J104" i="4" s="1"/>
  <c r="G103" i="4"/>
  <c r="G102" i="4"/>
  <c r="G101" i="4"/>
  <c r="J101" i="4" s="1"/>
  <c r="G100" i="4"/>
  <c r="J100" i="4" s="1"/>
  <c r="G99" i="4"/>
  <c r="J99" i="4" s="1"/>
  <c r="G98" i="4"/>
  <c r="F97" i="4"/>
  <c r="G97" i="4" s="1"/>
  <c r="J97" i="4" s="1"/>
  <c r="F96" i="4"/>
  <c r="G96" i="4" s="1"/>
  <c r="J96" i="4" s="1"/>
  <c r="G95" i="4"/>
  <c r="F94" i="4"/>
  <c r="G94" i="4" s="1"/>
  <c r="J94" i="4" s="1"/>
  <c r="F93" i="4"/>
  <c r="G93" i="4" s="1"/>
  <c r="J93" i="4" s="1"/>
  <c r="G92" i="4"/>
  <c r="J92" i="4" s="1"/>
  <c r="E91" i="4"/>
  <c r="G91" i="4" s="1"/>
  <c r="J91" i="4" s="1"/>
  <c r="G90" i="4"/>
  <c r="G89" i="4"/>
  <c r="J89" i="4" s="1"/>
  <c r="I88" i="4"/>
  <c r="E88" i="4"/>
  <c r="G88" i="4" s="1"/>
  <c r="J88" i="4" s="1"/>
  <c r="G87" i="4"/>
  <c r="J87" i="4" s="1"/>
  <c r="G86" i="4"/>
  <c r="I85" i="4"/>
  <c r="H85" i="4"/>
  <c r="E85" i="4"/>
  <c r="G85" i="4" s="1"/>
  <c r="E84" i="4"/>
  <c r="G84" i="4" s="1"/>
  <c r="J84" i="4" s="1"/>
  <c r="I83" i="4"/>
  <c r="E83" i="4"/>
  <c r="G83" i="4" s="1"/>
  <c r="J83" i="4" s="1"/>
  <c r="G82" i="4"/>
  <c r="G81" i="4"/>
  <c r="J81" i="4" s="1"/>
  <c r="G80" i="4"/>
  <c r="J80" i="4" s="1"/>
  <c r="G79" i="4"/>
  <c r="J79" i="4" s="1"/>
  <c r="G78" i="4"/>
  <c r="J78" i="4" s="1"/>
  <c r="G77" i="4"/>
  <c r="J77" i="4" s="1"/>
  <c r="G76" i="4"/>
  <c r="G75" i="4"/>
  <c r="J75" i="4" s="1"/>
  <c r="G74" i="4"/>
  <c r="G73" i="4"/>
  <c r="G72" i="4"/>
  <c r="J72" i="4" s="1"/>
  <c r="G71" i="4"/>
  <c r="J71" i="4" s="1"/>
  <c r="G70" i="4"/>
  <c r="J70" i="4" s="1"/>
  <c r="G69" i="4"/>
  <c r="J69" i="4" s="1"/>
  <c r="G68" i="4"/>
  <c r="J68" i="4" s="1"/>
  <c r="G67" i="4"/>
  <c r="J67" i="4" s="1"/>
  <c r="G66" i="4"/>
  <c r="G65" i="4"/>
  <c r="J65" i="4" s="1"/>
  <c r="G64" i="4"/>
  <c r="J64" i="4" s="1"/>
  <c r="G63" i="4"/>
  <c r="J63" i="4" s="1"/>
  <c r="G62" i="4"/>
  <c r="J62" i="4" s="1"/>
  <c r="G61" i="4"/>
  <c r="J61" i="4" s="1"/>
  <c r="G60" i="4"/>
  <c r="J60" i="4" s="1"/>
  <c r="G59" i="4"/>
  <c r="J59" i="4" s="1"/>
  <c r="G58" i="4"/>
  <c r="G57" i="4"/>
  <c r="G56" i="4"/>
  <c r="J56" i="4" s="1"/>
  <c r="G55" i="4"/>
  <c r="J55" i="4" s="1"/>
  <c r="G54" i="4"/>
  <c r="J54" i="4" s="1"/>
  <c r="G53" i="4"/>
  <c r="J53" i="4" s="1"/>
  <c r="G52" i="4"/>
  <c r="G51" i="4"/>
  <c r="J51" i="4" s="1"/>
  <c r="G50" i="4"/>
  <c r="G49" i="4"/>
  <c r="J49" i="4" s="1"/>
  <c r="G48" i="4"/>
  <c r="J48" i="4" s="1"/>
  <c r="G47" i="4"/>
  <c r="J47" i="4" s="1"/>
  <c r="G46" i="4"/>
  <c r="J46" i="4" s="1"/>
  <c r="G45" i="4"/>
  <c r="J45" i="4" s="1"/>
  <c r="G44" i="4"/>
  <c r="J44" i="4" s="1"/>
  <c r="G43" i="4"/>
  <c r="J43" i="4" s="1"/>
  <c r="G42" i="4"/>
  <c r="G41" i="4"/>
  <c r="G40" i="4"/>
  <c r="J40" i="4" s="1"/>
  <c r="G39" i="4"/>
  <c r="J39" i="4" s="1"/>
  <c r="G38" i="4"/>
  <c r="J38" i="4" s="1"/>
  <c r="G37" i="4"/>
  <c r="J37" i="4" s="1"/>
  <c r="G36" i="4"/>
  <c r="J36" i="4" s="1"/>
  <c r="G35" i="4"/>
  <c r="J35" i="4" s="1"/>
  <c r="G34" i="4"/>
  <c r="G33" i="4"/>
  <c r="J33" i="4" s="1"/>
  <c r="G32" i="4"/>
  <c r="J32" i="4" s="1"/>
  <c r="G31" i="4"/>
  <c r="J31" i="4" s="1"/>
  <c r="G30" i="4"/>
  <c r="J30" i="4" s="1"/>
  <c r="G29" i="4"/>
  <c r="J29" i="4" s="1"/>
  <c r="G28" i="4"/>
  <c r="J28" i="4" s="1"/>
  <c r="G27" i="4"/>
  <c r="J27" i="4" s="1"/>
  <c r="G26" i="4"/>
  <c r="G25" i="4"/>
  <c r="G24" i="4"/>
  <c r="J24" i="4" s="1"/>
  <c r="G23" i="4"/>
  <c r="J23" i="4" s="1"/>
  <c r="G22" i="4"/>
  <c r="J22" i="4" s="1"/>
  <c r="G21" i="4"/>
  <c r="J21" i="4" s="1"/>
  <c r="G20" i="4"/>
  <c r="J20" i="4" s="1"/>
  <c r="G19" i="4"/>
  <c r="J19" i="4" s="1"/>
  <c r="G18" i="4"/>
  <c r="G17" i="4"/>
  <c r="J17" i="4" s="1"/>
  <c r="G16" i="4"/>
  <c r="J16" i="4" s="1"/>
  <c r="G15" i="4"/>
  <c r="J15" i="4" s="1"/>
  <c r="G14" i="4"/>
  <c r="J14" i="4" s="1"/>
  <c r="G13" i="4"/>
  <c r="J13" i="4" s="1"/>
  <c r="G12" i="4"/>
  <c r="J12" i="4" s="1"/>
  <c r="G11" i="4"/>
  <c r="J11" i="4" s="1"/>
  <c r="G10" i="4"/>
  <c r="G9" i="4"/>
  <c r="G8" i="4"/>
  <c r="J8" i="4" s="1"/>
  <c r="G7" i="4"/>
  <c r="J7" i="4" s="1"/>
  <c r="G6" i="4"/>
  <c r="J6" i="4" s="1"/>
  <c r="G5" i="4"/>
  <c r="J5" i="4" s="1"/>
  <c r="G4" i="4"/>
  <c r="J4" i="4" s="1"/>
  <c r="J9" i="4"/>
  <c r="J10" i="4"/>
  <c r="J18" i="4"/>
  <c r="J25" i="4"/>
  <c r="J26" i="4"/>
  <c r="J34" i="4"/>
  <c r="J41" i="4"/>
  <c r="J42" i="4"/>
  <c r="J50" i="4"/>
  <c r="J52" i="4"/>
  <c r="J57" i="4"/>
  <c r="J58" i="4"/>
  <c r="J66" i="4"/>
  <c r="J73" i="4"/>
  <c r="J74" i="4"/>
  <c r="J76" i="4"/>
  <c r="J82" i="4"/>
  <c r="J86" i="4"/>
  <c r="J90" i="4"/>
  <c r="J95" i="4"/>
  <c r="J98" i="4"/>
  <c r="J102" i="4"/>
  <c r="J103" i="4"/>
  <c r="J106" i="4"/>
  <c r="J109" i="4"/>
  <c r="J114" i="4"/>
  <c r="J117" i="4"/>
  <c r="J122" i="4"/>
  <c r="J125" i="4"/>
  <c r="J127" i="4"/>
  <c r="J133" i="4"/>
  <c r="J141" i="4" s="1"/>
  <c r="J135" i="4"/>
  <c r="L136" i="4"/>
  <c r="L137" i="4"/>
  <c r="J85" i="4" l="1"/>
  <c r="L5" i="16" l="1"/>
  <c r="L6" i="16"/>
  <c r="L7" i="16"/>
  <c r="L4" i="16"/>
  <c r="J5" i="16"/>
  <c r="J6" i="16"/>
  <c r="J7" i="16"/>
  <c r="J4" i="16"/>
  <c r="J10" i="16" l="1"/>
  <c r="K7" i="16" s="1"/>
  <c r="L6" i="15"/>
  <c r="L5" i="15"/>
  <c r="L4" i="15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4" i="4"/>
  <c r="L5" i="14"/>
  <c r="L6" i="14"/>
  <c r="L4" i="14"/>
  <c r="L5" i="13"/>
  <c r="L6" i="13"/>
  <c r="L4" i="13"/>
  <c r="L5" i="6"/>
  <c r="L6" i="6"/>
  <c r="L7" i="6"/>
  <c r="L8" i="6"/>
  <c r="L9" i="6"/>
  <c r="L10" i="6"/>
  <c r="L11" i="6"/>
  <c r="L12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4" i="6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4" i="7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K4" i="16" l="1"/>
  <c r="G10" i="16"/>
  <c r="H10" i="16"/>
  <c r="I10" i="16"/>
  <c r="K5" i="16"/>
  <c r="K6" i="16"/>
  <c r="J5" i="15"/>
  <c r="J11" i="15" s="1"/>
  <c r="I11" i="15" s="1"/>
  <c r="J6" i="15"/>
  <c r="J12" i="15" s="1"/>
  <c r="I12" i="15" s="1"/>
  <c r="J4" i="15"/>
  <c r="J10" i="15" s="1"/>
  <c r="I10" i="15" s="1"/>
  <c r="J5" i="14"/>
  <c r="J11" i="14" s="1"/>
  <c r="G11" i="14" s="1"/>
  <c r="J6" i="14"/>
  <c r="J12" i="14" s="1"/>
  <c r="I12" i="14" s="1"/>
  <c r="J4" i="14"/>
  <c r="J10" i="14" s="1"/>
  <c r="I10" i="14" s="1"/>
  <c r="J6" i="13"/>
  <c r="J11" i="13" s="1"/>
  <c r="I11" i="13" s="1"/>
  <c r="J5" i="13"/>
  <c r="J10" i="13" s="1"/>
  <c r="I10" i="13" s="1"/>
  <c r="J4" i="13"/>
  <c r="J9" i="13" s="1"/>
  <c r="I9" i="13" s="1"/>
  <c r="I11" i="14" l="1"/>
  <c r="H12" i="15"/>
  <c r="H9" i="13"/>
  <c r="G9" i="13"/>
  <c r="H10" i="13"/>
  <c r="G10" i="13"/>
  <c r="G11" i="15"/>
  <c r="G12" i="15"/>
  <c r="G10" i="15"/>
  <c r="H10" i="15"/>
  <c r="H11" i="15"/>
  <c r="G12" i="14"/>
  <c r="H11" i="14"/>
  <c r="G10" i="14"/>
  <c r="H10" i="14"/>
  <c r="H12" i="14"/>
  <c r="H11" i="13"/>
  <c r="G11" i="13"/>
  <c r="J8" i="6"/>
  <c r="J9" i="6"/>
  <c r="J10" i="6"/>
  <c r="J11" i="6"/>
  <c r="J12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43" i="6" s="1"/>
  <c r="J32" i="6"/>
  <c r="J33" i="6"/>
  <c r="J34" i="6"/>
  <c r="J35" i="6"/>
  <c r="J36" i="6"/>
  <c r="J37" i="6"/>
  <c r="J4" i="6"/>
  <c r="J5" i="6"/>
  <c r="J6" i="6"/>
  <c r="J38" i="6"/>
  <c r="J11" i="7"/>
  <c r="J13" i="7"/>
  <c r="J14" i="7"/>
  <c r="J39" i="7"/>
  <c r="J15" i="7"/>
  <c r="J16" i="7"/>
  <c r="J43" i="7"/>
  <c r="J44" i="7"/>
  <c r="J45" i="7"/>
  <c r="J58" i="7"/>
  <c r="J59" i="7"/>
  <c r="J60" i="7"/>
  <c r="J8" i="7"/>
  <c r="J17" i="7"/>
  <c r="J32" i="7"/>
  <c r="J33" i="7"/>
  <c r="J35" i="7"/>
  <c r="J46" i="7"/>
  <c r="J53" i="7"/>
  <c r="J54" i="7"/>
  <c r="J55" i="7"/>
  <c r="J56" i="7"/>
  <c r="J71" i="7" s="1"/>
  <c r="J61" i="7"/>
  <c r="J65" i="7"/>
  <c r="J66" i="7"/>
  <c r="J27" i="7"/>
  <c r="J28" i="7"/>
  <c r="J26" i="7"/>
  <c r="J10" i="7"/>
  <c r="J12" i="7"/>
  <c r="J34" i="7"/>
  <c r="J5" i="7"/>
  <c r="J6" i="7"/>
  <c r="J7" i="7"/>
  <c r="J9" i="7"/>
  <c r="J18" i="7"/>
  <c r="J19" i="7"/>
  <c r="J20" i="7"/>
  <c r="J21" i="7"/>
  <c r="J22" i="7"/>
  <c r="J23" i="7"/>
  <c r="J24" i="7"/>
  <c r="J25" i="7"/>
  <c r="J29" i="7"/>
  <c r="J30" i="7"/>
  <c r="J31" i="7"/>
  <c r="J36" i="7"/>
  <c r="J37" i="7"/>
  <c r="J38" i="7"/>
  <c r="J40" i="7"/>
  <c r="J41" i="7"/>
  <c r="J42" i="7"/>
  <c r="J47" i="7"/>
  <c r="J48" i="7"/>
  <c r="J49" i="7"/>
  <c r="J50" i="7"/>
  <c r="J51" i="7"/>
  <c r="J52" i="7"/>
  <c r="J57" i="7"/>
  <c r="J62" i="7"/>
  <c r="J63" i="7"/>
  <c r="J64" i="7"/>
  <c r="J7" i="6"/>
  <c r="J70" i="7" l="1"/>
  <c r="G43" i="6"/>
  <c r="H43" i="6"/>
  <c r="I43" i="6"/>
  <c r="J42" i="6"/>
  <c r="J41" i="6"/>
  <c r="J4" i="7"/>
  <c r="J69" i="7" s="1"/>
  <c r="K32" i="6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92" i="5" s="1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4" i="5"/>
  <c r="J93" i="5" l="1"/>
  <c r="K9" i="6"/>
  <c r="K13" i="6"/>
  <c r="K14" i="6"/>
  <c r="K15" i="6"/>
  <c r="K11" i="6"/>
  <c r="K5" i="6"/>
  <c r="K16" i="6"/>
  <c r="K17" i="6"/>
  <c r="K18" i="6"/>
  <c r="G42" i="6"/>
  <c r="I42" i="6"/>
  <c r="H42" i="6"/>
  <c r="K20" i="6"/>
  <c r="K6" i="6"/>
  <c r="H41" i="6"/>
  <c r="G41" i="6"/>
  <c r="I41" i="6"/>
  <c r="K12" i="6"/>
  <c r="K4" i="6"/>
  <c r="K8" i="6"/>
  <c r="K10" i="6"/>
  <c r="K19" i="6"/>
  <c r="K7" i="6"/>
  <c r="K67" i="5"/>
  <c r="J91" i="5"/>
  <c r="K27" i="5" s="1"/>
  <c r="K52" i="7"/>
  <c r="G70" i="7"/>
  <c r="H70" i="7"/>
  <c r="I70" i="7"/>
  <c r="K64" i="7"/>
  <c r="G71" i="7"/>
  <c r="H71" i="7"/>
  <c r="I71" i="7"/>
  <c r="K42" i="7"/>
  <c r="K41" i="7"/>
  <c r="K48" i="7"/>
  <c r="K63" i="7"/>
  <c r="K49" i="7"/>
  <c r="K51" i="7"/>
  <c r="K57" i="7"/>
  <c r="K28" i="6"/>
  <c r="K22" i="6"/>
  <c r="K24" i="6"/>
  <c r="K25" i="6"/>
  <c r="K26" i="6"/>
  <c r="K21" i="6"/>
  <c r="K29" i="6"/>
  <c r="K23" i="6"/>
  <c r="K27" i="6"/>
  <c r="K36" i="6"/>
  <c r="K30" i="6"/>
  <c r="K31" i="6"/>
  <c r="K33" i="6"/>
  <c r="K34" i="6"/>
  <c r="K35" i="6"/>
  <c r="K37" i="6"/>
  <c r="K38" i="6"/>
  <c r="K61" i="7"/>
  <c r="K65" i="7"/>
  <c r="K58" i="7"/>
  <c r="K66" i="7"/>
  <c r="K59" i="7"/>
  <c r="K60" i="7"/>
  <c r="K44" i="7"/>
  <c r="K45" i="7"/>
  <c r="K46" i="7"/>
  <c r="K53" i="7"/>
  <c r="K55" i="7"/>
  <c r="K43" i="7"/>
  <c r="K56" i="7"/>
  <c r="K54" i="7"/>
  <c r="K62" i="7"/>
  <c r="K50" i="7"/>
  <c r="K40" i="7"/>
  <c r="K47" i="7"/>
  <c r="G92" i="5" l="1"/>
  <c r="I92" i="5"/>
  <c r="H92" i="5"/>
  <c r="K45" i="5"/>
  <c r="K46" i="5"/>
  <c r="K37" i="5"/>
  <c r="K53" i="5"/>
  <c r="K38" i="5"/>
  <c r="K62" i="5"/>
  <c r="K44" i="5"/>
  <c r="K52" i="5"/>
  <c r="K60" i="5"/>
  <c r="K61" i="5"/>
  <c r="K54" i="5"/>
  <c r="K31" i="5"/>
  <c r="K17" i="5"/>
  <c r="K74" i="5"/>
  <c r="K72" i="5"/>
  <c r="K10" i="5"/>
  <c r="K43" i="5"/>
  <c r="K39" i="5"/>
  <c r="K80" i="5"/>
  <c r="K51" i="5"/>
  <c r="K47" i="5"/>
  <c r="K49" i="5"/>
  <c r="K16" i="5"/>
  <c r="K88" i="5"/>
  <c r="K42" i="5"/>
  <c r="K59" i="5"/>
  <c r="K64" i="5"/>
  <c r="K55" i="5"/>
  <c r="K65" i="5"/>
  <c r="K24" i="5"/>
  <c r="K9" i="5"/>
  <c r="K66" i="5"/>
  <c r="H93" i="5"/>
  <c r="G93" i="5"/>
  <c r="I93" i="5"/>
  <c r="K85" i="5"/>
  <c r="K78" i="5"/>
  <c r="K69" i="5"/>
  <c r="K86" i="5"/>
  <c r="K68" i="5"/>
  <c r="K76" i="5"/>
  <c r="K84" i="5"/>
  <c r="K77" i="5"/>
  <c r="K70" i="5"/>
  <c r="K81" i="5"/>
  <c r="K25" i="5"/>
  <c r="K11" i="5"/>
  <c r="K71" i="5"/>
  <c r="K40" i="5"/>
  <c r="K83" i="5"/>
  <c r="K15" i="5"/>
  <c r="K79" i="5"/>
  <c r="K34" i="5"/>
  <c r="K48" i="5"/>
  <c r="K57" i="5"/>
  <c r="K58" i="5"/>
  <c r="G91" i="5"/>
  <c r="I91" i="5"/>
  <c r="H91" i="5"/>
  <c r="K5" i="5"/>
  <c r="K14" i="5"/>
  <c r="K13" i="5"/>
  <c r="K29" i="5"/>
  <c r="K22" i="5"/>
  <c r="K12" i="5"/>
  <c r="K20" i="5"/>
  <c r="K28" i="5"/>
  <c r="K36" i="5"/>
  <c r="K21" i="5"/>
  <c r="K6" i="5"/>
  <c r="K30" i="5"/>
  <c r="K33" i="5"/>
  <c r="K8" i="5"/>
  <c r="K26" i="5"/>
  <c r="K4" i="5"/>
  <c r="K63" i="5"/>
  <c r="K32" i="5"/>
  <c r="K75" i="5"/>
  <c r="K7" i="5"/>
  <c r="K18" i="5"/>
  <c r="K41" i="5"/>
  <c r="K19" i="5"/>
  <c r="K23" i="5"/>
  <c r="K87" i="5"/>
  <c r="K50" i="5"/>
  <c r="K56" i="5"/>
  <c r="K73" i="5"/>
  <c r="K35" i="5"/>
  <c r="K82" i="5"/>
  <c r="K137" i="4"/>
  <c r="G141" i="4"/>
  <c r="H141" i="4"/>
  <c r="I141" i="4"/>
  <c r="J140" i="4"/>
  <c r="K136" i="4" l="1"/>
  <c r="K112" i="4"/>
  <c r="K110" i="4"/>
  <c r="K111" i="4"/>
  <c r="K4" i="4"/>
  <c r="H140" i="4"/>
  <c r="G140" i="4"/>
  <c r="I140" i="4"/>
  <c r="K25" i="4"/>
  <c r="K49" i="4"/>
  <c r="K57" i="4"/>
  <c r="K73" i="4"/>
  <c r="K81" i="4"/>
  <c r="K32" i="4"/>
  <c r="K68" i="4"/>
  <c r="K76" i="4"/>
  <c r="K108" i="4"/>
  <c r="K135" i="4"/>
  <c r="K5" i="4"/>
  <c r="K47" i="4"/>
  <c r="K55" i="4"/>
  <c r="K8" i="4"/>
  <c r="K16" i="4"/>
  <c r="K40" i="4"/>
  <c r="K58" i="4"/>
  <c r="K82" i="4"/>
  <c r="K90" i="4"/>
  <c r="K28" i="4"/>
  <c r="K120" i="4"/>
  <c r="K7" i="4"/>
  <c r="K65" i="4"/>
  <c r="K89" i="4"/>
  <c r="K97" i="4"/>
  <c r="K52" i="4"/>
  <c r="K60" i="4"/>
  <c r="K13" i="4"/>
  <c r="K21" i="4"/>
  <c r="K122" i="4"/>
  <c r="K130" i="4"/>
  <c r="K98" i="4"/>
  <c r="K106" i="4"/>
  <c r="K11" i="4"/>
  <c r="K38" i="4"/>
  <c r="K45" i="4"/>
  <c r="K77" i="4"/>
  <c r="K85" i="4"/>
  <c r="K15" i="4"/>
  <c r="K105" i="4"/>
  <c r="K116" i="4"/>
  <c r="K10" i="4"/>
  <c r="K18" i="4"/>
  <c r="K23" i="4"/>
  <c r="K37" i="4"/>
  <c r="K44" i="4"/>
  <c r="K84" i="4"/>
  <c r="K92" i="4"/>
  <c r="K100" i="4"/>
  <c r="K119" i="4"/>
  <c r="K127" i="4"/>
  <c r="K35" i="4"/>
  <c r="K63" i="4"/>
  <c r="K71" i="4"/>
  <c r="K79" i="4"/>
  <c r="K87" i="4"/>
  <c r="K95" i="4"/>
  <c r="K103" i="4"/>
  <c r="K114" i="4"/>
  <c r="K30" i="4"/>
  <c r="K42" i="4"/>
  <c r="K50" i="4"/>
  <c r="K66" i="4"/>
  <c r="K74" i="4"/>
  <c r="K117" i="4"/>
  <c r="K125" i="4"/>
  <c r="K133" i="4"/>
  <c r="K19" i="4"/>
  <c r="K26" i="4"/>
  <c r="K33" i="4"/>
  <c r="K53" i="4"/>
  <c r="K61" i="4"/>
  <c r="K69" i="4"/>
  <c r="K93" i="4"/>
  <c r="K101" i="4"/>
  <c r="K109" i="4"/>
  <c r="K128" i="4"/>
  <c r="K102" i="4"/>
  <c r="K46" i="4"/>
  <c r="K14" i="4"/>
  <c r="K113" i="4"/>
  <c r="K72" i="4"/>
  <c r="K39" i="4"/>
  <c r="K75" i="4"/>
  <c r="K88" i="4"/>
  <c r="K91" i="4"/>
  <c r="K96" i="4"/>
  <c r="K134" i="4"/>
  <c r="K9" i="4"/>
  <c r="K43" i="4"/>
  <c r="K121" i="4"/>
  <c r="K59" i="4"/>
  <c r="K20" i="4"/>
  <c r="K83" i="4"/>
  <c r="K17" i="4"/>
  <c r="K94" i="4"/>
  <c r="K22" i="4"/>
  <c r="K31" i="4"/>
  <c r="K6" i="4"/>
  <c r="K86" i="4"/>
  <c r="K131" i="4"/>
  <c r="K51" i="4"/>
  <c r="K62" i="4"/>
  <c r="K24" i="4"/>
  <c r="K48" i="4"/>
  <c r="K56" i="4"/>
  <c r="K27" i="4"/>
  <c r="K123" i="4"/>
  <c r="K64" i="4"/>
  <c r="K129" i="4"/>
  <c r="K41" i="4"/>
  <c r="K34" i="4"/>
  <c r="K132" i="4"/>
  <c r="K70" i="4"/>
  <c r="K115" i="4"/>
  <c r="K29" i="4"/>
  <c r="K54" i="4"/>
  <c r="K36" i="4"/>
  <c r="K126" i="4"/>
  <c r="K12" i="4"/>
  <c r="K118" i="4"/>
  <c r="K80" i="4"/>
  <c r="K99" i="4"/>
  <c r="K124" i="4"/>
  <c r="K78" i="4"/>
  <c r="K67" i="4"/>
  <c r="K104" i="4"/>
  <c r="K107" i="4"/>
  <c r="K35" i="7" l="1"/>
  <c r="G69" i="7"/>
  <c r="H69" i="7"/>
  <c r="I69" i="7"/>
  <c r="K10" i="7"/>
  <c r="K36" i="7"/>
  <c r="K24" i="7"/>
  <c r="K4" i="7"/>
  <c r="K39" i="7"/>
  <c r="K8" i="7"/>
  <c r="K9" i="7"/>
  <c r="K27" i="7"/>
  <c r="K31" i="7"/>
  <c r="K14" i="7"/>
  <c r="K28" i="7"/>
  <c r="K29" i="7"/>
  <c r="K34" i="7"/>
  <c r="K20" i="7"/>
  <c r="K37" i="7"/>
  <c r="K12" i="7"/>
  <c r="K15" i="7"/>
  <c r="K32" i="7"/>
  <c r="K26" i="7"/>
  <c r="K25" i="7"/>
  <c r="K21" i="7"/>
  <c r="K16" i="7"/>
  <c r="K30" i="7"/>
  <c r="K33" i="7"/>
  <c r="K5" i="7"/>
  <c r="K38" i="7"/>
  <c r="K23" i="7"/>
  <c r="K6" i="7"/>
  <c r="K7" i="7"/>
  <c r="K13" i="7"/>
  <c r="K17" i="7"/>
  <c r="K18" i="7"/>
  <c r="K19" i="7"/>
  <c r="K11" i="7"/>
  <c r="K22" i="7"/>
</calcChain>
</file>

<file path=xl/sharedStrings.xml><?xml version="1.0" encoding="utf-8"?>
<sst xmlns="http://schemas.openxmlformats.org/spreadsheetml/2006/main" count="2259" uniqueCount="94">
  <si>
    <t>Day of Service</t>
  </si>
  <si>
    <t>Total Cost</t>
  </si>
  <si>
    <t>Weekday</t>
  </si>
  <si>
    <t>Weekday/Sat</t>
  </si>
  <si>
    <t>Saturday</t>
  </si>
  <si>
    <t>Sunday</t>
  </si>
  <si>
    <t>Provider</t>
  </si>
  <si>
    <t>Maple Grove</t>
  </si>
  <si>
    <t>Commuter &amp; Express Bus</t>
  </si>
  <si>
    <t>Plymouth Dial a Ride</t>
  </si>
  <si>
    <t>Plymouth</t>
  </si>
  <si>
    <t xml:space="preserve">445 /437 /438 </t>
  </si>
  <si>
    <t>MVTA</t>
  </si>
  <si>
    <t>SW Transit</t>
  </si>
  <si>
    <t>Metro Transit</t>
  </si>
  <si>
    <t>901/902</t>
  </si>
  <si>
    <t>Lt. Rail</t>
  </si>
  <si>
    <t>Supporting Local</t>
  </si>
  <si>
    <t>Suburban Local</t>
  </si>
  <si>
    <t>MTS</t>
  </si>
  <si>
    <t>Transit Link</t>
  </si>
  <si>
    <t>Core Local</t>
  </si>
  <si>
    <t>Shuttle.  Fares allocated from Rt 747</t>
  </si>
  <si>
    <t>Shuttle.  Fares allocated from Rt 772</t>
  </si>
  <si>
    <t>Shuttle.  Fares allocated from Rt 790</t>
  </si>
  <si>
    <t>Shuttle. Fares allocated from Route 783.</t>
  </si>
  <si>
    <t>Some fares allocated to Route 788</t>
  </si>
  <si>
    <t>Table 1</t>
  </si>
  <si>
    <t xml:space="preserve">Route </t>
  </si>
  <si>
    <t>Type</t>
  </si>
  <si>
    <t>Fare Revenues</t>
  </si>
  <si>
    <t>Net Subsidy</t>
  </si>
  <si>
    <t>Total Passenger Trips</t>
  </si>
  <si>
    <t>Annual In-Service Hours</t>
  </si>
  <si>
    <t>Subsidy per Passenger</t>
  </si>
  <si>
    <t>Subsidy compared to peer average and review level</t>
  </si>
  <si>
    <t>Data  Status</t>
  </si>
  <si>
    <t>Annual Hours</t>
  </si>
  <si>
    <t>Table 2</t>
  </si>
  <si>
    <t>Table 3</t>
  </si>
  <si>
    <t>Table 4</t>
  </si>
  <si>
    <t>Table 5</t>
  </si>
  <si>
    <t>Table 6</t>
  </si>
  <si>
    <t>Table 7</t>
  </si>
  <si>
    <t>Route-level subsidy per passenger</t>
  </si>
  <si>
    <t>Saturday/Sunday</t>
  </si>
  <si>
    <t>Implemented in Dec 2015</t>
  </si>
  <si>
    <t>Highway BRT</t>
  </si>
  <si>
    <t>Passengers per Hour</t>
  </si>
  <si>
    <t>Table 8</t>
  </si>
  <si>
    <t>All Days</t>
  </si>
  <si>
    <t>Maple Grove Dial-a-Ride</t>
  </si>
  <si>
    <t>One Trip Daily</t>
  </si>
  <si>
    <t>Express bus service to U of M</t>
  </si>
  <si>
    <t>Off Peak Service, reduced service levels implemented in 2017</t>
  </si>
  <si>
    <t>Route 684 Reverse Com &amp; will be restructed in 2017 (fewer trips)</t>
  </si>
  <si>
    <t>Started Feb 2015-Target Brooklyn Park-Terminated March 2017</t>
  </si>
  <si>
    <t>Normandale, Southdale &amp; Best Buy-Terminated September 2017</t>
  </si>
  <si>
    <t xml:space="preserve">SW Prime </t>
  </si>
  <si>
    <t>One Route 477 trip added February 2016</t>
  </si>
  <si>
    <t>Six Route 480 trips added February 2016</t>
  </si>
  <si>
    <t>Six Route 484 trips added February 2016</t>
  </si>
  <si>
    <t>Route 491 &amp; 492 restructure in August 2016</t>
  </si>
  <si>
    <t>Fifteen Route 493 trips added February 2016</t>
  </si>
  <si>
    <t xml:space="preserve">494 / 495 </t>
  </si>
  <si>
    <t>STA Demonstration Project Route 494 implemented in January &amp; suspended in April; Route 495 implmented in August 2016
Two Route 495 trips added November 2016</t>
  </si>
  <si>
    <t>Route 495 implmented in August 2016
Two Route 495 trips added November 2016</t>
  </si>
  <si>
    <t>NS Rail</t>
  </si>
  <si>
    <t>Arterial BRT</t>
  </si>
  <si>
    <t>General Public Dial-a-Ride</t>
  </si>
  <si>
    <t>2016 Commuter and Express Subsidy per Passenger and Passengers per Hour</t>
  </si>
  <si>
    <t>2016 Core Local Subsidy per Passenger and Passengers per Hour</t>
  </si>
  <si>
    <t>2016 Supporting Local Subsidy per Passenger and Passengers per Hour</t>
  </si>
  <si>
    <t>2016 Suburban Local Subsidy per Passenger and Passengers per Hour</t>
  </si>
  <si>
    <t>2016 Highway BRT Subsidy per Passenger and Passengers per Hour</t>
  </si>
  <si>
    <t>2016 Light Rail Transit Subsidy per Passenger and Passengers per Hour</t>
  </si>
  <si>
    <t>2016 Commuter Rail Subsidy per Passenger and Passengers per Hour</t>
  </si>
  <si>
    <t>Route 495 implemented in August 2016
Two Route 495 trips added November 2016</t>
  </si>
  <si>
    <t>Table 9</t>
  </si>
  <si>
    <t>2016 General Public Dial-a-Ride Subsidy per Passenger and Passengers per Hour</t>
  </si>
  <si>
    <t>2016 Arterial BRT Subsidy per Passenger and Passengers per Hour</t>
  </si>
  <si>
    <t>Route</t>
  </si>
  <si>
    <t>Route Type</t>
  </si>
  <si>
    <t>Fare Revenue</t>
  </si>
  <si>
    <t>Total Subsidy</t>
  </si>
  <si>
    <t>Passenger Trips</t>
  </si>
  <si>
    <t>In-Service Hours</t>
  </si>
  <si>
    <t>Comment</t>
  </si>
  <si>
    <t>Metro Mobility</t>
  </si>
  <si>
    <t>ADA Dial-a-Ride</t>
  </si>
  <si>
    <t>All days</t>
  </si>
  <si>
    <t>Metro Vanpool</t>
  </si>
  <si>
    <t>Commuter Vanpool</t>
  </si>
  <si>
    <t>Route 496 rebranding and restructure; renumbered as Routes 497 &amp; 499 in May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</si>
</sst>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_);\(#,##0.0\)"/>
    <numFmt numFmtId="167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indexed="8"/>
      <name val="Calibri"/>
      <family val="2"/>
      <scheme val="minor"/>
    </font>
    <font>
      <b/>
      <sz val="9"/>
      <name val="Arial"/>
      <family val="2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8679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/>
    <xf numFmtId="0" fontId="4" fillId="0" borderId="0" xfId="3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3" fontId="2" fillId="0" borderId="0" xfId="0" applyNumberFormat="1" applyFont="1"/>
    <xf numFmtId="3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0" fontId="6" fillId="0" borderId="0" xfId="3" applyFont="1" applyFill="1" applyBorder="1" applyAlignment="1">
      <alignment wrapText="1"/>
    </xf>
    <xf numFmtId="0" fontId="8" fillId="3" borderId="2" xfId="0" applyFont="1" applyFill="1" applyBorder="1" applyAlignment="1">
      <alignment horizontal="left" vertical="top"/>
    </xf>
    <xf numFmtId="1" fontId="8" fillId="3" borderId="3" xfId="0" applyNumberFormat="1" applyFont="1" applyFill="1" applyBorder="1" applyAlignment="1">
      <alignment horizontal="center" vertical="top"/>
    </xf>
    <xf numFmtId="38" fontId="8" fillId="3" borderId="3" xfId="0" applyNumberFormat="1" applyFont="1" applyFill="1" applyBorder="1" applyAlignment="1">
      <alignment horizontal="left" vertical="top" wrapText="1"/>
    </xf>
    <xf numFmtId="164" fontId="8" fillId="3" borderId="3" xfId="2" applyNumberFormat="1" applyFont="1" applyFill="1" applyBorder="1" applyAlignment="1">
      <alignment horizontal="center" vertical="top"/>
    </xf>
    <xf numFmtId="165" fontId="8" fillId="3" borderId="3" xfId="1" applyNumberFormat="1" applyFont="1" applyFill="1" applyBorder="1" applyAlignment="1">
      <alignment horizontal="center" vertical="top" wrapText="1"/>
    </xf>
    <xf numFmtId="40" fontId="8" fillId="3" borderId="3" xfId="0" applyNumberFormat="1" applyFont="1" applyFill="1" applyBorder="1" applyAlignment="1">
      <alignment horizontal="center" vertical="top" wrapText="1"/>
    </xf>
    <xf numFmtId="38" fontId="8" fillId="3" borderId="4" xfId="0" applyNumberFormat="1" applyFont="1" applyFill="1" applyBorder="1" applyAlignment="1">
      <alignment horizontal="center" vertical="center"/>
    </xf>
    <xf numFmtId="38" fontId="8" fillId="3" borderId="4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4" fillId="0" borderId="6" xfId="3" applyFont="1" applyFill="1" applyBorder="1" applyAlignment="1">
      <alignment wrapText="1"/>
    </xf>
    <xf numFmtId="164" fontId="2" fillId="0" borderId="6" xfId="2" applyNumberFormat="1" applyFont="1" applyBorder="1"/>
    <xf numFmtId="3" fontId="2" fillId="0" borderId="6" xfId="0" applyNumberFormat="1" applyFont="1" applyBorder="1"/>
    <xf numFmtId="165" fontId="2" fillId="0" borderId="6" xfId="1" applyNumberFormat="1" applyFont="1" applyBorder="1"/>
    <xf numFmtId="44" fontId="2" fillId="0" borderId="6" xfId="1" applyNumberFormat="1" applyFont="1" applyBorder="1"/>
    <xf numFmtId="0" fontId="0" fillId="0" borderId="8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64" fontId="2" fillId="0" borderId="0" xfId="2" applyNumberFormat="1" applyFont="1" applyBorder="1"/>
    <xf numFmtId="3" fontId="2" fillId="0" borderId="0" xfId="0" applyNumberFormat="1" applyFont="1" applyBorder="1"/>
    <xf numFmtId="165" fontId="2" fillId="0" borderId="0" xfId="1" applyNumberFormat="1" applyFont="1" applyBorder="1"/>
    <xf numFmtId="44" fontId="2" fillId="0" borderId="0" xfId="1" applyNumberFormat="1" applyFont="1" applyBorder="1"/>
    <xf numFmtId="0" fontId="0" fillId="0" borderId="9" xfId="0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4" fillId="0" borderId="10" xfId="3" applyFont="1" applyFill="1" applyBorder="1" applyAlignment="1">
      <alignment wrapText="1"/>
    </xf>
    <xf numFmtId="164" fontId="2" fillId="0" borderId="10" xfId="2" applyNumberFormat="1" applyFont="1" applyBorder="1"/>
    <xf numFmtId="3" fontId="2" fillId="0" borderId="10" xfId="0" applyNumberFormat="1" applyFont="1" applyBorder="1"/>
    <xf numFmtId="165" fontId="2" fillId="0" borderId="10" xfId="1" applyNumberFormat="1" applyFont="1" applyBorder="1"/>
    <xf numFmtId="44" fontId="2" fillId="0" borderId="10" xfId="1" applyNumberFormat="1" applyFont="1" applyBorder="1"/>
    <xf numFmtId="9" fontId="8" fillId="3" borderId="3" xfId="4" applyFont="1" applyFill="1" applyBorder="1" applyAlignment="1">
      <alignment horizontal="center" vertical="top" wrapText="1"/>
    </xf>
    <xf numFmtId="9" fontId="0" fillId="0" borderId="0" xfId="4" applyFont="1" applyAlignment="1">
      <alignment horizontal="center"/>
    </xf>
    <xf numFmtId="9" fontId="0" fillId="0" borderId="0" xfId="4" applyFont="1" applyAlignment="1">
      <alignment horizontal="center" wrapText="1"/>
    </xf>
    <xf numFmtId="44" fontId="0" fillId="0" borderId="0" xfId="2" applyFont="1"/>
    <xf numFmtId="0" fontId="9" fillId="0" borderId="6" xfId="3" applyFont="1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9" fillId="0" borderId="0" xfId="3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1" xfId="0" applyFont="1" applyBorder="1" applyAlignment="1">
      <alignment wrapText="1"/>
    </xf>
    <xf numFmtId="44" fontId="0" fillId="0" borderId="6" xfId="1" applyNumberFormat="1" applyFont="1" applyBorder="1"/>
    <xf numFmtId="0" fontId="0" fillId="0" borderId="7" xfId="0" applyFont="1" applyBorder="1" applyAlignment="1">
      <alignment wrapText="1"/>
    </xf>
    <xf numFmtId="44" fontId="0" fillId="0" borderId="0" xfId="1" applyNumberFormat="1" applyFont="1" applyBorder="1"/>
    <xf numFmtId="0" fontId="0" fillId="0" borderId="1" xfId="0" applyFont="1" applyBorder="1" applyAlignment="1">
      <alignment wrapText="1"/>
    </xf>
    <xf numFmtId="44" fontId="0" fillId="0" borderId="10" xfId="1" applyNumberFormat="1" applyFont="1" applyBorder="1"/>
    <xf numFmtId="0" fontId="0" fillId="0" borderId="11" xfId="0" applyFont="1" applyBorder="1" applyAlignment="1">
      <alignment wrapText="1"/>
    </xf>
    <xf numFmtId="0" fontId="9" fillId="0" borderId="10" xfId="3" applyFont="1" applyFill="1" applyBorder="1" applyAlignment="1">
      <alignment wrapText="1"/>
    </xf>
    <xf numFmtId="0" fontId="2" fillId="0" borderId="1" xfId="0" applyFont="1" applyBorder="1"/>
    <xf numFmtId="164" fontId="2" fillId="0" borderId="0" xfId="0" applyNumberFormat="1" applyFont="1"/>
    <xf numFmtId="44" fontId="0" fillId="0" borderId="0" xfId="0" applyNumberFormat="1"/>
    <xf numFmtId="44" fontId="2" fillId="0" borderId="0" xfId="1" applyNumberFormat="1" applyFont="1" applyFill="1" applyBorder="1"/>
    <xf numFmtId="164" fontId="2" fillId="0" borderId="0" xfId="1" applyNumberFormat="1" applyFont="1" applyFill="1" applyBorder="1"/>
    <xf numFmtId="44" fontId="0" fillId="0" borderId="0" xfId="1" applyNumberFormat="1" applyFont="1" applyFill="1" applyBorder="1"/>
    <xf numFmtId="38" fontId="8" fillId="3" borderId="3" xfId="0" applyNumberFormat="1" applyFont="1" applyFill="1" applyBorder="1" applyAlignment="1">
      <alignment horizontal="center" vertical="top" wrapText="1"/>
    </xf>
    <xf numFmtId="9" fontId="9" fillId="0" borderId="0" xfId="4" applyFont="1" applyFill="1" applyBorder="1" applyAlignment="1">
      <alignment horizontal="center"/>
    </xf>
    <xf numFmtId="9" fontId="9" fillId="0" borderId="10" xfId="4" applyFont="1" applyFill="1" applyBorder="1" applyAlignment="1">
      <alignment horizontal="center"/>
    </xf>
    <xf numFmtId="9" fontId="9" fillId="0" borderId="6" xfId="4" applyFont="1" applyFill="1" applyBorder="1" applyAlignment="1">
      <alignment horizontal="center"/>
    </xf>
    <xf numFmtId="9" fontId="0" fillId="0" borderId="0" xfId="4" applyNumberFormat="1" applyFont="1" applyAlignment="1">
      <alignment wrapText="1"/>
    </xf>
    <xf numFmtId="0" fontId="8" fillId="3" borderId="12" xfId="0" applyFont="1" applyFill="1" applyBorder="1" applyAlignment="1">
      <alignment horizontal="left" vertical="top"/>
    </xf>
    <xf numFmtId="1" fontId="8" fillId="3" borderId="13" xfId="0" applyNumberFormat="1" applyFont="1" applyFill="1" applyBorder="1" applyAlignment="1">
      <alignment horizontal="center" vertical="top"/>
    </xf>
    <xf numFmtId="38" fontId="8" fillId="3" borderId="13" xfId="0" applyNumberFormat="1" applyFont="1" applyFill="1" applyBorder="1" applyAlignment="1">
      <alignment horizontal="left" vertical="top" wrapText="1"/>
    </xf>
    <xf numFmtId="164" fontId="8" fillId="3" borderId="13" xfId="2" applyNumberFormat="1" applyFont="1" applyFill="1" applyBorder="1" applyAlignment="1">
      <alignment horizontal="center" vertical="top"/>
    </xf>
    <xf numFmtId="165" fontId="8" fillId="3" borderId="13" xfId="1" applyNumberFormat="1" applyFont="1" applyFill="1" applyBorder="1" applyAlignment="1">
      <alignment horizontal="center" vertical="top" wrapText="1"/>
    </xf>
    <xf numFmtId="40" fontId="8" fillId="3" borderId="13" xfId="0" applyNumberFormat="1" applyFont="1" applyFill="1" applyBorder="1" applyAlignment="1">
      <alignment horizontal="center" vertical="top" wrapText="1"/>
    </xf>
    <xf numFmtId="9" fontId="8" fillId="3" borderId="13" xfId="4" applyFont="1" applyFill="1" applyBorder="1" applyAlignment="1">
      <alignment horizontal="center" vertical="top" wrapText="1"/>
    </xf>
    <xf numFmtId="38" fontId="8" fillId="3" borderId="14" xfId="0" applyNumberFormat="1" applyFont="1" applyFill="1" applyBorder="1" applyAlignment="1">
      <alignment horizontal="center" vertical="center" wrapText="1"/>
    </xf>
    <xf numFmtId="44" fontId="2" fillId="0" borderId="0" xfId="2" applyNumberFormat="1" applyFont="1" applyBorder="1"/>
    <xf numFmtId="44" fontId="2" fillId="0" borderId="6" xfId="2" applyNumberFormat="1" applyFont="1" applyBorder="1"/>
    <xf numFmtId="0" fontId="0" fillId="0" borderId="7" xfId="0" applyBorder="1"/>
    <xf numFmtId="0" fontId="0" fillId="0" borderId="1" xfId="0" applyBorder="1"/>
    <xf numFmtId="44" fontId="2" fillId="0" borderId="10" xfId="2" applyNumberFormat="1" applyFont="1" applyBorder="1"/>
    <xf numFmtId="0" fontId="0" fillId="0" borderId="11" xfId="0" applyBorder="1"/>
    <xf numFmtId="0" fontId="2" fillId="0" borderId="7" xfId="0" applyFont="1" applyBorder="1"/>
    <xf numFmtId="44" fontId="2" fillId="0" borderId="6" xfId="2" applyFont="1" applyBorder="1"/>
    <xf numFmtId="44" fontId="2" fillId="0" borderId="0" xfId="2" applyFont="1" applyBorder="1"/>
    <xf numFmtId="44" fontId="2" fillId="0" borderId="10" xfId="2" applyFont="1" applyBorder="1"/>
    <xf numFmtId="40" fontId="8" fillId="3" borderId="15" xfId="0" applyNumberFormat="1" applyFont="1" applyFill="1" applyBorder="1" applyAlignment="1">
      <alignment horizontal="center" vertical="top" wrapText="1"/>
    </xf>
    <xf numFmtId="167" fontId="9" fillId="0" borderId="0" xfId="4" applyNumberFormat="1" applyFont="1" applyFill="1" applyBorder="1" applyAlignment="1">
      <alignment horizontal="center"/>
    </xf>
    <xf numFmtId="167" fontId="9" fillId="0" borderId="10" xfId="4" applyNumberFormat="1" applyFont="1" applyFill="1" applyBorder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167" fontId="2" fillId="0" borderId="10" xfId="1" applyNumberFormat="1" applyFont="1" applyBorder="1" applyAlignment="1">
      <alignment horizontal="center"/>
    </xf>
    <xf numFmtId="9" fontId="8" fillId="3" borderId="15" xfId="4" applyFont="1" applyFill="1" applyBorder="1" applyAlignment="1">
      <alignment horizontal="center" vertical="top" wrapText="1"/>
    </xf>
    <xf numFmtId="166" fontId="2" fillId="0" borderId="6" xfId="1" applyNumberFormat="1" applyFont="1" applyBorder="1" applyAlignment="1">
      <alignment horizontal="center"/>
    </xf>
    <xf numFmtId="166" fontId="2" fillId="0" borderId="10" xfId="1" applyNumberFormat="1" applyFont="1" applyBorder="1" applyAlignment="1">
      <alignment horizontal="center"/>
    </xf>
    <xf numFmtId="9" fontId="8" fillId="3" borderId="16" xfId="4" applyFont="1" applyFill="1" applyBorder="1" applyAlignment="1">
      <alignment horizontal="center" vertical="top" wrapText="1"/>
    </xf>
    <xf numFmtId="166" fontId="0" fillId="0" borderId="6" xfId="0" applyNumberFormat="1" applyBorder="1" applyAlignment="1">
      <alignment horizontal="center" wrapText="1"/>
    </xf>
    <xf numFmtId="166" fontId="0" fillId="0" borderId="0" xfId="0" applyNumberFormat="1" applyBorder="1" applyAlignment="1">
      <alignment horizontal="center" wrapText="1"/>
    </xf>
    <xf numFmtId="166" fontId="0" fillId="0" borderId="10" xfId="0" applyNumberFormat="1" applyBorder="1" applyAlignment="1">
      <alignment horizontal="center" wrapText="1"/>
    </xf>
    <xf numFmtId="0" fontId="0" fillId="3" borderId="6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10" xfId="0" applyFill="1" applyBorder="1" applyAlignment="1">
      <alignment wrapText="1"/>
    </xf>
    <xf numFmtId="9" fontId="9" fillId="3" borderId="0" xfId="4" applyFont="1" applyFill="1" applyBorder="1" applyAlignment="1">
      <alignment horizontal="center"/>
    </xf>
    <xf numFmtId="9" fontId="9" fillId="3" borderId="10" xfId="4" applyFont="1" applyFill="1" applyBorder="1" applyAlignment="1">
      <alignment horizontal="center"/>
    </xf>
    <xf numFmtId="166" fontId="9" fillId="0" borderId="0" xfId="1" applyNumberFormat="1" applyFont="1" applyFill="1" applyBorder="1" applyAlignment="1">
      <alignment horizontal="center"/>
    </xf>
    <xf numFmtId="166" fontId="9" fillId="0" borderId="10" xfId="1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0" xfId="0" applyFont="1" applyFill="1" applyBorder="1"/>
    <xf numFmtId="0" fontId="0" fillId="3" borderId="10" xfId="0" applyFill="1" applyBorder="1"/>
    <xf numFmtId="44" fontId="2" fillId="0" borderId="6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44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44" fontId="2" fillId="0" borderId="10" xfId="0" applyNumberFormat="1" applyFont="1" applyBorder="1" applyAlignment="1">
      <alignment horizontal="center"/>
    </xf>
    <xf numFmtId="166" fontId="2" fillId="0" borderId="10" xfId="0" applyNumberFormat="1" applyFont="1" applyBorder="1" applyAlignment="1">
      <alignment horizontal="center"/>
    </xf>
    <xf numFmtId="0" fontId="2" fillId="0" borderId="11" xfId="0" applyFont="1" applyBorder="1"/>
    <xf numFmtId="38" fontId="8" fillId="3" borderId="13" xfId="0" applyNumberFormat="1" applyFont="1" applyFill="1" applyBorder="1" applyAlignment="1">
      <alignment horizontal="center" vertical="top" wrapText="1"/>
    </xf>
    <xf numFmtId="44" fontId="0" fillId="0" borderId="7" xfId="2" applyFont="1" applyBorder="1"/>
    <xf numFmtId="44" fontId="0" fillId="0" borderId="1" xfId="2" applyFont="1" applyBorder="1"/>
    <xf numFmtId="44" fontId="0" fillId="0" borderId="11" xfId="2" applyFont="1" applyBorder="1"/>
    <xf numFmtId="9" fontId="8" fillId="3" borderId="2" xfId="4" applyFont="1" applyFill="1" applyBorder="1" applyAlignment="1">
      <alignment horizontal="center" vertical="top" wrapText="1"/>
    </xf>
    <xf numFmtId="38" fontId="8" fillId="3" borderId="4" xfId="0" applyNumberFormat="1" applyFont="1" applyFill="1" applyBorder="1" applyAlignment="1">
      <alignment horizontal="center" vertical="top" wrapText="1"/>
    </xf>
    <xf numFmtId="44" fontId="2" fillId="0" borderId="7" xfId="1" applyNumberFormat="1" applyFont="1" applyBorder="1"/>
    <xf numFmtId="44" fontId="2" fillId="0" borderId="1" xfId="1" applyNumberFormat="1" applyFont="1" applyBorder="1"/>
    <xf numFmtId="44" fontId="2" fillId="0" borderId="11" xfId="1" applyNumberFormat="1" applyFont="1" applyBorder="1"/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/>
    <xf numFmtId="165" fontId="2" fillId="0" borderId="0" xfId="1" applyNumberFormat="1" applyFont="1"/>
    <xf numFmtId="0" fontId="2" fillId="0" borderId="0" xfId="0" applyFont="1" applyFill="1"/>
    <xf numFmtId="0" fontId="0" fillId="0" borderId="0" xfId="0"/>
    <xf numFmtId="164" fontId="2" fillId="0" borderId="0" xfId="2" applyNumberFormat="1" applyFont="1"/>
    <xf numFmtId="0" fontId="0" fillId="0" borderId="0" xfId="0" applyFont="1" applyFill="1"/>
    <xf numFmtId="0" fontId="0" fillId="0" borderId="0" xfId="0" applyFill="1" applyAlignment="1">
      <alignment wrapText="1"/>
    </xf>
    <xf numFmtId="0" fontId="0" fillId="0" borderId="10" xfId="0" applyFill="1" applyBorder="1"/>
    <xf numFmtId="0" fontId="2" fillId="0" borderId="10" xfId="0" applyFont="1" applyFill="1" applyBorder="1"/>
    <xf numFmtId="0" fontId="0" fillId="0" borderId="1" xfId="0" applyFill="1" applyBorder="1" applyAlignment="1">
      <alignment wrapText="1"/>
    </xf>
    <xf numFmtId="0" fontId="0" fillId="0" borderId="6" xfId="0" applyFont="1" applyFill="1" applyBorder="1"/>
    <xf numFmtId="0" fontId="2" fillId="0" borderId="6" xfId="0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7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44" fontId="2" fillId="2" borderId="6" xfId="1" applyNumberFormat="1" applyFont="1" applyFill="1" applyBorder="1"/>
    <xf numFmtId="44" fontId="2" fillId="2" borderId="10" xfId="1" applyNumberFormat="1" applyFont="1" applyFill="1" applyBorder="1"/>
    <xf numFmtId="44" fontId="2" fillId="4" borderId="6" xfId="1" applyNumberFormat="1" applyFont="1" applyFill="1" applyBorder="1"/>
    <xf numFmtId="44" fontId="2" fillId="4" borderId="10" xfId="1" applyNumberFormat="1" applyFont="1" applyFill="1" applyBorder="1"/>
    <xf numFmtId="44" fontId="2" fillId="5" borderId="5" xfId="1" applyNumberFormat="1" applyFont="1" applyFill="1" applyBorder="1"/>
    <xf numFmtId="44" fontId="2" fillId="5" borderId="9" xfId="1" applyNumberFormat="1" applyFont="1" applyFill="1" applyBorder="1"/>
    <xf numFmtId="44" fontId="2" fillId="4" borderId="0" xfId="1" applyNumberFormat="1" applyFont="1" applyFill="1" applyBorder="1"/>
    <xf numFmtId="44" fontId="2" fillId="2" borderId="0" xfId="1" applyNumberFormat="1" applyFont="1" applyFill="1" applyBorder="1"/>
    <xf numFmtId="44" fontId="2" fillId="5" borderId="8" xfId="1" applyNumberFormat="1" applyFont="1" applyFill="1" applyBorder="1"/>
    <xf numFmtId="44" fontId="2" fillId="5" borderId="17" xfId="1" applyNumberFormat="1" applyFont="1" applyFill="1" applyBorder="1"/>
    <xf numFmtId="44" fontId="2" fillId="2" borderId="18" xfId="1" applyNumberFormat="1" applyFont="1" applyFill="1" applyBorder="1"/>
    <xf numFmtId="44" fontId="2" fillId="4" borderId="18" xfId="1" applyNumberFormat="1" applyFont="1" applyFill="1" applyBorder="1"/>
    <xf numFmtId="9" fontId="0" fillId="0" borderId="0" xfId="4" applyFont="1" applyFill="1" applyAlignment="1">
      <alignment horizontal="center"/>
    </xf>
    <xf numFmtId="0" fontId="10" fillId="0" borderId="6" xfId="3" applyFont="1" applyFill="1" applyBorder="1" applyAlignment="1">
      <alignment wrapText="1"/>
    </xf>
    <xf numFmtId="0" fontId="10" fillId="0" borderId="0" xfId="3" applyFont="1" applyFill="1" applyBorder="1" applyAlignment="1">
      <alignment wrapText="1"/>
    </xf>
    <xf numFmtId="0" fontId="10" fillId="0" borderId="10" xfId="3" applyFont="1" applyFill="1" applyBorder="1" applyAlignment="1">
      <alignment wrapText="1"/>
    </xf>
    <xf numFmtId="44" fontId="2" fillId="0" borderId="19" xfId="2" applyFont="1" applyBorder="1"/>
    <xf numFmtId="43" fontId="0" fillId="0" borderId="0" xfId="0" applyNumberFormat="1"/>
    <xf numFmtId="43" fontId="0" fillId="0" borderId="0" xfId="0" applyNumberFormat="1" applyAlignment="1">
      <alignment wrapText="1"/>
    </xf>
    <xf numFmtId="0" fontId="0" fillId="0" borderId="0" xfId="0" applyFill="1" applyAlignment="1">
      <alignment horizontal="right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left" wrapText="1"/>
    </xf>
    <xf numFmtId="0" fontId="7" fillId="0" borderId="0" xfId="3" applyFont="1" applyFill="1" applyBorder="1" applyAlignment="1">
      <alignment horizontal="left"/>
    </xf>
  </cellXfs>
  <cellStyles count="11">
    <cellStyle name="Comma" xfId="1" builtinId="3"/>
    <cellStyle name="Comma 2 2" xfId="7" xr:uid="{00000000-0005-0000-0000-000001000000}"/>
    <cellStyle name="Comma 3" xfId="8" xr:uid="{00000000-0005-0000-0000-000002000000}"/>
    <cellStyle name="Currency" xfId="2" builtinId="4"/>
    <cellStyle name="Currency 85" xfId="10" xr:uid="{00000000-0005-0000-0000-000004000000}"/>
    <cellStyle name="Normal" xfId="0" builtinId="0"/>
    <cellStyle name="Normal 2 2" xfId="5" xr:uid="{00000000-0005-0000-0000-000006000000}"/>
    <cellStyle name="Normal 3 2" xfId="6" xr:uid="{00000000-0005-0000-0000-000007000000}"/>
    <cellStyle name="Normal_Raw - Rte-Year" xfId="3" xr:uid="{00000000-0005-0000-0000-000008000000}"/>
    <cellStyle name="Percent" xfId="4" builtinId="5"/>
    <cellStyle name="Percent 2" xfId="9" xr:uid="{00000000-0005-0000-0000-00000A000000}"/>
  </cellStyles>
  <dxfs count="4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border>
        <bottom style="dotted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border>
        <bottom style="dotted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fill>
        <patternFill>
          <bgColor rgb="FFFFFF00"/>
        </patternFill>
      </fill>
    </dxf>
    <dxf>
      <border>
        <bottom style="dotted">
          <color auto="1"/>
        </bottom>
        <vertical/>
        <horizontal/>
      </border>
    </dxf>
    <dxf>
      <fill>
        <patternFill>
          <bgColor rgb="FFFFC000"/>
        </patternFill>
      </fill>
    </dxf>
    <dxf>
      <fill>
        <patternFill>
          <bgColor rgb="FFFE6458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</dxfs>
  <tableStyles count="0" defaultTableStyle="TableStyleMedium2" defaultPivotStyle="PivotStyleLight16"/>
  <colors>
    <mruColors>
      <color rgb="FFFF8679"/>
      <color rgb="FFFE6458"/>
      <color rgb="FFFE695E"/>
      <color rgb="FFF96B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TS\Working\ContractServices\Route%20Analyses%20and%20Profiles\2016%20Route%20Analysis\2016%20Metro%20Transit%20Cost%20Allocation%20Calcul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 Sat"/>
      <sheetName val="Bus Sun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8"/>
  <sheetViews>
    <sheetView workbookViewId="0">
      <pane ySplit="3" topLeftCell="A61" activePane="bottomLeft" state="frozen"/>
      <selection activeCell="B28" sqref="B28"/>
      <selection pane="bottomLeft" activeCell="J133" sqref="J133"/>
    </sheetView>
  </sheetViews>
  <sheetFormatPr defaultRowHeight="15" x14ac:dyDescent="0.25"/>
  <cols>
    <col min="1" max="1" width="29.7109375" bestFit="1" customWidth="1"/>
    <col min="2" max="2" width="14.28515625" style="8" customWidth="1"/>
    <col min="3" max="3" width="24.85546875" bestFit="1" customWidth="1"/>
    <col min="4" max="5" width="14.28515625" bestFit="1" customWidth="1"/>
    <col min="6" max="6" width="15.85546875" style="6" bestFit="1" customWidth="1"/>
    <col min="7" max="7" width="14" bestFit="1" customWidth="1"/>
    <col min="8" max="8" width="16.140625" bestFit="1" customWidth="1"/>
    <col min="9" max="9" width="15.140625" customWidth="1"/>
    <col min="10" max="10" width="13.5703125" style="9" customWidth="1"/>
    <col min="11" max="11" width="9.140625" style="44"/>
    <col min="12" max="12" width="10.85546875" style="44" bestFit="1" customWidth="1"/>
    <col min="13" max="13" width="59.85546875" style="9" customWidth="1"/>
    <col min="17" max="18" width="12.7109375" bestFit="1" customWidth="1"/>
  </cols>
  <sheetData>
    <row r="1" spans="1:14" ht="18.75" x14ac:dyDescent="0.3">
      <c r="A1" s="11" t="s">
        <v>27</v>
      </c>
      <c r="B1"/>
      <c r="F1"/>
      <c r="J1"/>
      <c r="K1" s="159"/>
      <c r="L1" s="159"/>
      <c r="M1" s="136"/>
    </row>
    <row r="2" spans="1:14" ht="47.25" thickBot="1" x14ac:dyDescent="0.75">
      <c r="A2" s="170" t="s">
        <v>70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4" ht="84.75" thickBot="1" x14ac:dyDescent="0.3">
      <c r="A3" s="12" t="s">
        <v>6</v>
      </c>
      <c r="B3" s="13" t="s">
        <v>28</v>
      </c>
      <c r="C3" s="14" t="s">
        <v>29</v>
      </c>
      <c r="D3" s="14" t="s">
        <v>0</v>
      </c>
      <c r="E3" s="15" t="s">
        <v>1</v>
      </c>
      <c r="F3" s="15" t="s">
        <v>30</v>
      </c>
      <c r="G3" s="15" t="s">
        <v>31</v>
      </c>
      <c r="H3" s="16" t="s">
        <v>32</v>
      </c>
      <c r="I3" s="16" t="s">
        <v>37</v>
      </c>
      <c r="J3" s="17" t="s">
        <v>34</v>
      </c>
      <c r="K3" s="43" t="s">
        <v>35</v>
      </c>
      <c r="L3" s="94" t="s">
        <v>48</v>
      </c>
      <c r="M3" s="19" t="s">
        <v>36</v>
      </c>
    </row>
    <row r="4" spans="1:14" ht="15.75" x14ac:dyDescent="0.25">
      <c r="A4" s="135" t="s">
        <v>14</v>
      </c>
      <c r="B4" s="130">
        <v>53</v>
      </c>
      <c r="C4" s="132" t="s">
        <v>8</v>
      </c>
      <c r="D4" s="130" t="s">
        <v>2</v>
      </c>
      <c r="E4" s="134">
        <v>791445.01738261187</v>
      </c>
      <c r="F4" s="134">
        <v>227034.45626071031</v>
      </c>
      <c r="G4" s="134">
        <f t="shared" ref="G4:G35" si="0">+E4-F4</f>
        <v>564410.5611219015</v>
      </c>
      <c r="H4" s="131">
        <v>185695.60979259713</v>
      </c>
      <c r="I4" s="131">
        <v>4279.8999999999878</v>
      </c>
      <c r="J4" s="27">
        <f t="shared" ref="J4:J35" si="1">+G4/H4</f>
        <v>3.0394394447574178</v>
      </c>
      <c r="K4" s="66">
        <f t="shared" ref="K4:K35" si="2">+IF(D4="Weekday",J4/$J$140,J4/$J$141)</f>
        <v>0.41636156777498873</v>
      </c>
      <c r="L4" s="106">
        <f t="shared" ref="L4:L35" si="3">+H4/I4</f>
        <v>43.387838452439929</v>
      </c>
      <c r="M4" s="144"/>
    </row>
    <row r="5" spans="1:14" ht="15.75" x14ac:dyDescent="0.25">
      <c r="A5" s="135" t="s">
        <v>14</v>
      </c>
      <c r="B5" s="130">
        <v>94</v>
      </c>
      <c r="C5" s="132" t="s">
        <v>8</v>
      </c>
      <c r="D5" s="130" t="s">
        <v>2</v>
      </c>
      <c r="E5" s="134">
        <v>2421824.5718640652</v>
      </c>
      <c r="F5" s="134">
        <v>653662.83425885055</v>
      </c>
      <c r="G5" s="134">
        <f t="shared" si="0"/>
        <v>1768161.7376052146</v>
      </c>
      <c r="H5" s="131">
        <v>542107.17554194084</v>
      </c>
      <c r="I5" s="131">
        <v>13025.279999999939</v>
      </c>
      <c r="J5" s="34">
        <f t="shared" si="1"/>
        <v>3.2616460681185329</v>
      </c>
      <c r="K5" s="66">
        <f t="shared" si="2"/>
        <v>0.44680083124911413</v>
      </c>
      <c r="L5" s="106">
        <f t="shared" si="3"/>
        <v>41.619617815658735</v>
      </c>
      <c r="M5" s="145"/>
    </row>
    <row r="6" spans="1:14" ht="15.75" x14ac:dyDescent="0.25">
      <c r="A6" s="135" t="s">
        <v>14</v>
      </c>
      <c r="B6" s="130">
        <v>111</v>
      </c>
      <c r="C6" s="132" t="s">
        <v>8</v>
      </c>
      <c r="D6" s="130" t="s">
        <v>2</v>
      </c>
      <c r="E6" s="134">
        <v>119976.82767998992</v>
      </c>
      <c r="F6" s="134">
        <v>27332.471053584126</v>
      </c>
      <c r="G6" s="134">
        <f t="shared" si="0"/>
        <v>92644.356626405788</v>
      </c>
      <c r="H6" s="131">
        <v>17210.79754760311</v>
      </c>
      <c r="I6" s="131">
        <v>555.9800000000007</v>
      </c>
      <c r="J6" s="34">
        <f t="shared" si="1"/>
        <v>5.3829205979654358</v>
      </c>
      <c r="K6" s="66">
        <f t="shared" si="2"/>
        <v>0.73738638328293638</v>
      </c>
      <c r="L6" s="106">
        <f t="shared" si="3"/>
        <v>30.955785365666191</v>
      </c>
      <c r="M6" s="145"/>
    </row>
    <row r="7" spans="1:14" ht="15.75" x14ac:dyDescent="0.25">
      <c r="A7" s="135" t="s">
        <v>14</v>
      </c>
      <c r="B7" s="130">
        <v>113</v>
      </c>
      <c r="C7" s="132" t="s">
        <v>8</v>
      </c>
      <c r="D7" s="130" t="s">
        <v>2</v>
      </c>
      <c r="E7" s="134">
        <v>528889.44605344569</v>
      </c>
      <c r="F7" s="134">
        <v>136196.37488037316</v>
      </c>
      <c r="G7" s="134">
        <f t="shared" si="0"/>
        <v>392693.07117307256</v>
      </c>
      <c r="H7" s="131">
        <v>106021.02511781138</v>
      </c>
      <c r="I7" s="131">
        <v>2098.909999999993</v>
      </c>
      <c r="J7" s="34">
        <f t="shared" si="1"/>
        <v>3.7039169422924272</v>
      </c>
      <c r="K7" s="66">
        <f t="shared" si="2"/>
        <v>0.50738588250581196</v>
      </c>
      <c r="L7" s="106">
        <f t="shared" si="3"/>
        <v>50.512420788795964</v>
      </c>
      <c r="M7" s="145"/>
    </row>
    <row r="8" spans="1:14" ht="15.75" x14ac:dyDescent="0.25">
      <c r="A8" s="135" t="s">
        <v>14</v>
      </c>
      <c r="B8" s="130">
        <v>114</v>
      </c>
      <c r="C8" s="132" t="s">
        <v>8</v>
      </c>
      <c r="D8" s="130" t="s">
        <v>2</v>
      </c>
      <c r="E8" s="134">
        <v>601260.16344109783</v>
      </c>
      <c r="F8" s="134">
        <v>165927.95316572339</v>
      </c>
      <c r="G8" s="134">
        <f t="shared" si="0"/>
        <v>435332.21027537447</v>
      </c>
      <c r="H8" s="131">
        <v>131976.21747109725</v>
      </c>
      <c r="I8" s="131">
        <v>2169.0899999999961</v>
      </c>
      <c r="J8" s="34">
        <f t="shared" si="1"/>
        <v>3.2985655947497667</v>
      </c>
      <c r="K8" s="66">
        <f t="shared" si="2"/>
        <v>0.45185830065065297</v>
      </c>
      <c r="L8" s="106">
        <f t="shared" si="3"/>
        <v>60.844048643024259</v>
      </c>
      <c r="M8" s="145"/>
    </row>
    <row r="9" spans="1:14" ht="15.75" x14ac:dyDescent="0.25">
      <c r="A9" s="135" t="s">
        <v>14</v>
      </c>
      <c r="B9" s="130">
        <v>115</v>
      </c>
      <c r="C9" s="132" t="s">
        <v>8</v>
      </c>
      <c r="D9" s="130" t="s">
        <v>2</v>
      </c>
      <c r="E9" s="134">
        <v>150927.14138486405</v>
      </c>
      <c r="F9" s="134">
        <v>15238.913317331851</v>
      </c>
      <c r="G9" s="134">
        <f t="shared" si="0"/>
        <v>135688.22806753221</v>
      </c>
      <c r="H9" s="131">
        <v>19097.025180243028</v>
      </c>
      <c r="I9" s="131">
        <v>568.85000000000014</v>
      </c>
      <c r="J9" s="34">
        <f t="shared" si="1"/>
        <v>7.1052023436566181</v>
      </c>
      <c r="K9" s="66">
        <f t="shared" si="2"/>
        <v>0.97331538954200247</v>
      </c>
      <c r="L9" s="106">
        <f t="shared" si="3"/>
        <v>33.571284486671395</v>
      </c>
      <c r="M9" s="145"/>
    </row>
    <row r="10" spans="1:14" ht="15.75" x14ac:dyDescent="0.25">
      <c r="A10" s="135" t="s">
        <v>14</v>
      </c>
      <c r="B10" s="130">
        <v>118</v>
      </c>
      <c r="C10" s="132" t="s">
        <v>8</v>
      </c>
      <c r="D10" s="130" t="s">
        <v>2</v>
      </c>
      <c r="E10" s="134">
        <v>192831.84438380029</v>
      </c>
      <c r="F10" s="134">
        <v>29707.826273612864</v>
      </c>
      <c r="G10" s="134">
        <f t="shared" si="0"/>
        <v>163124.01811018743</v>
      </c>
      <c r="H10" s="131">
        <v>21448.632119625985</v>
      </c>
      <c r="I10" s="131">
        <v>790.9999999999992</v>
      </c>
      <c r="J10" s="34">
        <f t="shared" si="1"/>
        <v>7.6053343262354369</v>
      </c>
      <c r="K10" s="66">
        <f t="shared" si="2"/>
        <v>1.0418266200322517</v>
      </c>
      <c r="L10" s="106">
        <f t="shared" si="3"/>
        <v>27.115843387643498</v>
      </c>
      <c r="M10" s="145"/>
    </row>
    <row r="11" spans="1:14" ht="15.75" x14ac:dyDescent="0.25">
      <c r="A11" s="135" t="s">
        <v>14</v>
      </c>
      <c r="B11" s="130">
        <v>133</v>
      </c>
      <c r="C11" s="132" t="s">
        <v>8</v>
      </c>
      <c r="D11" s="130" t="s">
        <v>2</v>
      </c>
      <c r="E11" s="134">
        <v>314791.99307282135</v>
      </c>
      <c r="F11" s="134">
        <v>110468.40180330047</v>
      </c>
      <c r="G11" s="134">
        <f t="shared" si="0"/>
        <v>204323.59126952087</v>
      </c>
      <c r="H11" s="131">
        <v>58367.007787513314</v>
      </c>
      <c r="I11" s="131">
        <v>1465.1799999999944</v>
      </c>
      <c r="J11" s="34">
        <f t="shared" si="1"/>
        <v>3.5006692824372028</v>
      </c>
      <c r="K11" s="66">
        <f t="shared" si="2"/>
        <v>0.47954373732016475</v>
      </c>
      <c r="L11" s="106">
        <f t="shared" si="3"/>
        <v>39.836066413350942</v>
      </c>
      <c r="M11" s="145"/>
    </row>
    <row r="12" spans="1:14" ht="15.75" x14ac:dyDescent="0.25">
      <c r="A12" s="135" t="s">
        <v>14</v>
      </c>
      <c r="B12" s="130">
        <v>134</v>
      </c>
      <c r="C12" s="132" t="s">
        <v>8</v>
      </c>
      <c r="D12" s="130" t="s">
        <v>2</v>
      </c>
      <c r="E12" s="134">
        <v>782358.63973659242</v>
      </c>
      <c r="F12" s="134">
        <v>241666.09023457306</v>
      </c>
      <c r="G12" s="134">
        <f t="shared" si="0"/>
        <v>540692.5495020193</v>
      </c>
      <c r="H12" s="131">
        <v>132703.11523782421</v>
      </c>
      <c r="I12" s="131">
        <v>3538.6999999999894</v>
      </c>
      <c r="J12" s="34">
        <f t="shared" si="1"/>
        <v>4.074452574327406</v>
      </c>
      <c r="K12" s="66">
        <f t="shared" si="2"/>
        <v>0.55814418826402823</v>
      </c>
      <c r="L12" s="106">
        <f t="shared" si="3"/>
        <v>37.500527096906943</v>
      </c>
      <c r="M12" s="145"/>
    </row>
    <row r="13" spans="1:14" ht="15.75" x14ac:dyDescent="0.25">
      <c r="A13" s="135" t="s">
        <v>14</v>
      </c>
      <c r="B13" s="130">
        <v>135</v>
      </c>
      <c r="C13" s="132" t="s">
        <v>8</v>
      </c>
      <c r="D13" s="130" t="s">
        <v>2</v>
      </c>
      <c r="E13" s="134">
        <v>300771.65599154239</v>
      </c>
      <c r="F13" s="134">
        <v>137478.00146912027</v>
      </c>
      <c r="G13" s="134">
        <f t="shared" si="0"/>
        <v>163293.65452242212</v>
      </c>
      <c r="H13" s="131">
        <v>69620.538368711088</v>
      </c>
      <c r="I13" s="131">
        <v>1314.8000000000018</v>
      </c>
      <c r="J13" s="34">
        <f t="shared" si="1"/>
        <v>2.345481065624877</v>
      </c>
      <c r="K13" s="66">
        <f t="shared" si="2"/>
        <v>0.32129877611299684</v>
      </c>
      <c r="L13" s="106">
        <f t="shared" si="3"/>
        <v>52.951428634553537</v>
      </c>
      <c r="M13" s="145"/>
    </row>
    <row r="14" spans="1:14" ht="15.75" x14ac:dyDescent="0.25">
      <c r="A14" s="135" t="s">
        <v>14</v>
      </c>
      <c r="B14" s="130">
        <v>146</v>
      </c>
      <c r="C14" s="132" t="s">
        <v>8</v>
      </c>
      <c r="D14" s="130" t="s">
        <v>2</v>
      </c>
      <c r="E14" s="134">
        <v>584957.98222734011</v>
      </c>
      <c r="F14" s="134">
        <v>196610.24736150092</v>
      </c>
      <c r="G14" s="134">
        <f t="shared" si="0"/>
        <v>388347.73486583919</v>
      </c>
      <c r="H14" s="131">
        <v>102060.15300931477</v>
      </c>
      <c r="I14" s="131">
        <v>2569.6199999999899</v>
      </c>
      <c r="J14" s="34">
        <f t="shared" si="1"/>
        <v>3.8050867396837593</v>
      </c>
      <c r="K14" s="66">
        <f t="shared" si="2"/>
        <v>0.52124475886078891</v>
      </c>
      <c r="L14" s="106">
        <f t="shared" si="3"/>
        <v>39.717994493082706</v>
      </c>
      <c r="M14" s="145"/>
    </row>
    <row r="15" spans="1:14" ht="15.75" x14ac:dyDescent="0.25">
      <c r="A15" s="135" t="s">
        <v>14</v>
      </c>
      <c r="B15" s="130">
        <v>156</v>
      </c>
      <c r="C15" s="132" t="s">
        <v>8</v>
      </c>
      <c r="D15" s="130" t="s">
        <v>2</v>
      </c>
      <c r="E15" s="134">
        <v>753653.01492566022</v>
      </c>
      <c r="F15" s="134">
        <v>296236.93894461537</v>
      </c>
      <c r="G15" s="134">
        <f t="shared" si="0"/>
        <v>457416.07598104485</v>
      </c>
      <c r="H15" s="131">
        <v>120795.78850666663</v>
      </c>
      <c r="I15" s="131">
        <v>3735.7099999999905</v>
      </c>
      <c r="J15" s="34">
        <f t="shared" si="1"/>
        <v>3.7866889370551222</v>
      </c>
      <c r="K15" s="66">
        <f t="shared" si="2"/>
        <v>0.51872451192535918</v>
      </c>
      <c r="L15" s="106">
        <f t="shared" si="3"/>
        <v>32.335429812985197</v>
      </c>
      <c r="M15" s="145"/>
    </row>
    <row r="16" spans="1:14" ht="15.75" x14ac:dyDescent="0.25">
      <c r="A16" s="135" t="s">
        <v>14</v>
      </c>
      <c r="B16" s="130">
        <v>250</v>
      </c>
      <c r="C16" s="132" t="s">
        <v>8</v>
      </c>
      <c r="D16" s="130" t="s">
        <v>2</v>
      </c>
      <c r="E16" s="134">
        <v>2638941.8488875204</v>
      </c>
      <c r="F16" s="134">
        <v>1146185.1850870545</v>
      </c>
      <c r="G16" s="134">
        <f t="shared" si="0"/>
        <v>1492756.6638004659</v>
      </c>
      <c r="H16" s="131">
        <v>446014.58550139301</v>
      </c>
      <c r="I16" s="131">
        <v>10762.099999999984</v>
      </c>
      <c r="J16" s="34">
        <f t="shared" si="1"/>
        <v>3.3468785827314691</v>
      </c>
      <c r="K16" s="66">
        <f t="shared" si="2"/>
        <v>0.45847651818239304</v>
      </c>
      <c r="L16" s="106">
        <f t="shared" si="3"/>
        <v>41.443081322547982</v>
      </c>
      <c r="M16" s="145"/>
    </row>
    <row r="17" spans="1:13" ht="15.75" x14ac:dyDescent="0.25">
      <c r="A17" s="135" t="s">
        <v>14</v>
      </c>
      <c r="B17" s="130">
        <v>252</v>
      </c>
      <c r="C17" s="132" t="s">
        <v>8</v>
      </c>
      <c r="D17" s="130" t="s">
        <v>2</v>
      </c>
      <c r="E17" s="134">
        <v>179393.17896796216</v>
      </c>
      <c r="F17" s="134">
        <v>54475.436291591541</v>
      </c>
      <c r="G17" s="134">
        <f t="shared" si="0"/>
        <v>124917.74267637062</v>
      </c>
      <c r="H17" s="131">
        <v>25725.591500622832</v>
      </c>
      <c r="I17" s="131">
        <v>527.13999999999976</v>
      </c>
      <c r="J17" s="34">
        <f t="shared" si="1"/>
        <v>4.855777278176336</v>
      </c>
      <c r="K17" s="66">
        <f t="shared" si="2"/>
        <v>0.66517496961319678</v>
      </c>
      <c r="L17" s="106">
        <f t="shared" si="3"/>
        <v>48.802199606599466</v>
      </c>
      <c r="M17" s="145"/>
    </row>
    <row r="18" spans="1:13" ht="15.75" x14ac:dyDescent="0.25">
      <c r="A18" s="135" t="s">
        <v>14</v>
      </c>
      <c r="B18" s="130">
        <v>261</v>
      </c>
      <c r="C18" s="132" t="s">
        <v>8</v>
      </c>
      <c r="D18" s="130" t="s">
        <v>2</v>
      </c>
      <c r="E18" s="134">
        <v>586085.45153479918</v>
      </c>
      <c r="F18" s="134">
        <v>258685.63420078147</v>
      </c>
      <c r="G18" s="134">
        <f t="shared" si="0"/>
        <v>327399.81733401772</v>
      </c>
      <c r="H18" s="131">
        <v>97059.384662299446</v>
      </c>
      <c r="I18" s="131">
        <v>2275.7400000000034</v>
      </c>
      <c r="J18" s="34">
        <f t="shared" si="1"/>
        <v>3.3731907375381174</v>
      </c>
      <c r="K18" s="66">
        <f t="shared" si="2"/>
        <v>0.46208092295042708</v>
      </c>
      <c r="L18" s="106">
        <f t="shared" si="3"/>
        <v>42.649592950995853</v>
      </c>
      <c r="M18" s="145"/>
    </row>
    <row r="19" spans="1:13" ht="15.75" x14ac:dyDescent="0.25">
      <c r="A19" s="135" t="s">
        <v>14</v>
      </c>
      <c r="B19" s="130">
        <v>263</v>
      </c>
      <c r="C19" s="132" t="s">
        <v>8</v>
      </c>
      <c r="D19" s="130" t="s">
        <v>2</v>
      </c>
      <c r="E19" s="134">
        <v>576432.77680480026</v>
      </c>
      <c r="F19" s="134">
        <v>205963.19650549794</v>
      </c>
      <c r="G19" s="134">
        <f t="shared" si="0"/>
        <v>370469.58029930235</v>
      </c>
      <c r="H19" s="131">
        <v>76742.283202210179</v>
      </c>
      <c r="I19" s="131">
        <v>1964.8799999999978</v>
      </c>
      <c r="J19" s="34">
        <f t="shared" si="1"/>
        <v>4.8274505896982856</v>
      </c>
      <c r="K19" s="66">
        <f t="shared" si="2"/>
        <v>0.66129460132853224</v>
      </c>
      <c r="L19" s="106">
        <f t="shared" si="3"/>
        <v>39.056982208689725</v>
      </c>
      <c r="M19" s="145"/>
    </row>
    <row r="20" spans="1:13" ht="15.75" x14ac:dyDescent="0.25">
      <c r="A20" s="135" t="s">
        <v>14</v>
      </c>
      <c r="B20" s="130">
        <v>264</v>
      </c>
      <c r="C20" s="132" t="s">
        <v>8</v>
      </c>
      <c r="D20" s="130" t="s">
        <v>2</v>
      </c>
      <c r="E20" s="134">
        <v>1030991.2463337663</v>
      </c>
      <c r="F20" s="134">
        <v>360036.30591106054</v>
      </c>
      <c r="G20" s="134">
        <f t="shared" si="0"/>
        <v>670954.94042270572</v>
      </c>
      <c r="H20" s="131">
        <v>154049.81693407064</v>
      </c>
      <c r="I20" s="131">
        <v>4597.5400000000127</v>
      </c>
      <c r="J20" s="34">
        <f t="shared" si="1"/>
        <v>4.3554413356418147</v>
      </c>
      <c r="K20" s="66">
        <f t="shared" si="2"/>
        <v>0.59663579940298828</v>
      </c>
      <c r="L20" s="106">
        <f t="shared" si="3"/>
        <v>33.507009603846889</v>
      </c>
      <c r="M20" s="145"/>
    </row>
    <row r="21" spans="1:13" ht="15.75" x14ac:dyDescent="0.25">
      <c r="A21" s="135" t="s">
        <v>14</v>
      </c>
      <c r="B21" s="130">
        <v>265</v>
      </c>
      <c r="C21" s="132" t="s">
        <v>8</v>
      </c>
      <c r="D21" s="130" t="s">
        <v>2</v>
      </c>
      <c r="E21" s="134">
        <v>468824.79991368414</v>
      </c>
      <c r="F21" s="134">
        <v>133166.8813622235</v>
      </c>
      <c r="G21" s="134">
        <f t="shared" si="0"/>
        <v>335657.91855146061</v>
      </c>
      <c r="H21" s="131">
        <v>59358.512814932663</v>
      </c>
      <c r="I21" s="131">
        <v>2196.7399999999939</v>
      </c>
      <c r="J21" s="34">
        <f t="shared" si="1"/>
        <v>5.6547562031746192</v>
      </c>
      <c r="K21" s="66">
        <f t="shared" si="2"/>
        <v>0.77462413742118075</v>
      </c>
      <c r="L21" s="106">
        <f t="shared" si="3"/>
        <v>27.021182668378064</v>
      </c>
      <c r="M21" s="145"/>
    </row>
    <row r="22" spans="1:13" ht="15.75" x14ac:dyDescent="0.25">
      <c r="A22" s="135" t="s">
        <v>14</v>
      </c>
      <c r="B22" s="130">
        <v>270</v>
      </c>
      <c r="C22" s="132" t="s">
        <v>8</v>
      </c>
      <c r="D22" s="130" t="s">
        <v>2</v>
      </c>
      <c r="E22" s="134">
        <v>2043534.276124228</v>
      </c>
      <c r="F22" s="134">
        <v>911860.20912795782</v>
      </c>
      <c r="G22" s="134">
        <f t="shared" si="0"/>
        <v>1131674.0669962703</v>
      </c>
      <c r="H22" s="131">
        <v>354152.62283121492</v>
      </c>
      <c r="I22" s="131">
        <v>8306.7499999999964</v>
      </c>
      <c r="J22" s="34">
        <f t="shared" si="1"/>
        <v>3.1954417221289737</v>
      </c>
      <c r="K22" s="66">
        <f t="shared" si="2"/>
        <v>0.43773174275739368</v>
      </c>
      <c r="L22" s="106">
        <f t="shared" si="3"/>
        <v>42.634318214851184</v>
      </c>
      <c r="M22" s="145"/>
    </row>
    <row r="23" spans="1:13" ht="15.75" x14ac:dyDescent="0.25">
      <c r="A23" s="135" t="s">
        <v>14</v>
      </c>
      <c r="B23" s="130">
        <v>272</v>
      </c>
      <c r="C23" s="132" t="s">
        <v>8</v>
      </c>
      <c r="D23" s="130" t="s">
        <v>2</v>
      </c>
      <c r="E23" s="134">
        <v>154021.27590476591</v>
      </c>
      <c r="F23" s="134">
        <v>24601.788818889214</v>
      </c>
      <c r="G23" s="134">
        <f t="shared" si="0"/>
        <v>129419.4870858767</v>
      </c>
      <c r="H23" s="131">
        <v>11994.84275123093</v>
      </c>
      <c r="I23" s="131">
        <v>649.75000000000068</v>
      </c>
      <c r="J23" s="34">
        <f t="shared" si="1"/>
        <v>10.789594308987123</v>
      </c>
      <c r="K23" s="66">
        <f t="shared" si="2"/>
        <v>1.478026617669469</v>
      </c>
      <c r="L23" s="106">
        <f t="shared" si="3"/>
        <v>18.460704503625884</v>
      </c>
      <c r="M23" s="145"/>
    </row>
    <row r="24" spans="1:13" ht="15.75" x14ac:dyDescent="0.25">
      <c r="A24" s="135" t="s">
        <v>14</v>
      </c>
      <c r="B24" s="130">
        <v>275</v>
      </c>
      <c r="C24" s="132" t="s">
        <v>8</v>
      </c>
      <c r="D24" s="130" t="s">
        <v>2</v>
      </c>
      <c r="E24" s="134">
        <v>716151.84830142325</v>
      </c>
      <c r="F24" s="134">
        <v>247696.43428955134</v>
      </c>
      <c r="G24" s="134">
        <f t="shared" si="0"/>
        <v>468455.41401187191</v>
      </c>
      <c r="H24" s="131">
        <v>100617.68307845859</v>
      </c>
      <c r="I24" s="131">
        <v>2985.3700000000099</v>
      </c>
      <c r="J24" s="34">
        <f t="shared" si="1"/>
        <v>4.6557960755922467</v>
      </c>
      <c r="K24" s="66">
        <f t="shared" si="2"/>
        <v>0.63778028432770506</v>
      </c>
      <c r="L24" s="106">
        <f t="shared" si="3"/>
        <v>33.703588861165706</v>
      </c>
      <c r="M24" s="145"/>
    </row>
    <row r="25" spans="1:13" ht="15.75" x14ac:dyDescent="0.25">
      <c r="A25" s="135" t="s">
        <v>14</v>
      </c>
      <c r="B25" s="130">
        <v>288</v>
      </c>
      <c r="C25" s="132" t="s">
        <v>8</v>
      </c>
      <c r="D25" s="130" t="s">
        <v>2</v>
      </c>
      <c r="E25" s="134">
        <v>1109374.7062894921</v>
      </c>
      <c r="F25" s="134">
        <v>347681.44716201798</v>
      </c>
      <c r="G25" s="134">
        <f t="shared" si="0"/>
        <v>761693.25912747416</v>
      </c>
      <c r="H25" s="131">
        <v>134328.85401071637</v>
      </c>
      <c r="I25" s="131">
        <v>4446.9099999999789</v>
      </c>
      <c r="J25" s="34">
        <f t="shared" si="1"/>
        <v>5.6703622221530185</v>
      </c>
      <c r="K25" s="66">
        <f t="shared" si="2"/>
        <v>0.77676194824013955</v>
      </c>
      <c r="L25" s="106">
        <f t="shared" si="3"/>
        <v>30.20723468896762</v>
      </c>
      <c r="M25" s="145"/>
    </row>
    <row r="26" spans="1:13" ht="15.75" x14ac:dyDescent="0.25">
      <c r="A26" s="135" t="s">
        <v>14</v>
      </c>
      <c r="B26" s="130">
        <v>294</v>
      </c>
      <c r="C26" s="132" t="s">
        <v>8</v>
      </c>
      <c r="D26" s="130" t="s">
        <v>2</v>
      </c>
      <c r="E26" s="134">
        <v>735850.53080390568</v>
      </c>
      <c r="F26" s="134">
        <v>166172.86750483027</v>
      </c>
      <c r="G26" s="134">
        <f t="shared" si="0"/>
        <v>569677.66329907544</v>
      </c>
      <c r="H26" s="131">
        <v>76096.723854139636</v>
      </c>
      <c r="I26" s="131">
        <v>4178.2599999999838</v>
      </c>
      <c r="J26" s="34">
        <f t="shared" si="1"/>
        <v>7.4862311338267311</v>
      </c>
      <c r="K26" s="66">
        <f t="shared" si="2"/>
        <v>1.0255111142228399</v>
      </c>
      <c r="L26" s="106">
        <f t="shared" si="3"/>
        <v>18.2125391560458</v>
      </c>
      <c r="M26" s="145"/>
    </row>
    <row r="27" spans="1:13" ht="15.75" x14ac:dyDescent="0.25">
      <c r="A27" s="4" t="s">
        <v>19</v>
      </c>
      <c r="B27" s="130">
        <v>350</v>
      </c>
      <c r="C27" s="132" t="s">
        <v>8</v>
      </c>
      <c r="D27" s="130" t="s">
        <v>2</v>
      </c>
      <c r="E27" s="134">
        <v>135609.90343569664</v>
      </c>
      <c r="F27" s="134">
        <v>50154.637000000024</v>
      </c>
      <c r="G27" s="134">
        <f t="shared" si="0"/>
        <v>85455.266435696627</v>
      </c>
      <c r="H27" s="131">
        <v>34811</v>
      </c>
      <c r="I27" s="131">
        <v>1504.5</v>
      </c>
      <c r="J27" s="34">
        <f t="shared" si="1"/>
        <v>2.4548351508344095</v>
      </c>
      <c r="K27" s="66">
        <f t="shared" si="2"/>
        <v>0.33627878778553555</v>
      </c>
      <c r="L27" s="106">
        <f t="shared" si="3"/>
        <v>23.137919574609505</v>
      </c>
      <c r="M27" s="145"/>
    </row>
    <row r="28" spans="1:13" ht="15.75" x14ac:dyDescent="0.25">
      <c r="A28" s="135" t="s">
        <v>14</v>
      </c>
      <c r="B28" s="130">
        <v>351</v>
      </c>
      <c r="C28" s="132" t="s">
        <v>8</v>
      </c>
      <c r="D28" s="130" t="s">
        <v>2</v>
      </c>
      <c r="E28" s="134">
        <v>429272.40787894797</v>
      </c>
      <c r="F28" s="134">
        <v>179484.07448163544</v>
      </c>
      <c r="G28" s="134">
        <f t="shared" si="0"/>
        <v>249788.33339731253</v>
      </c>
      <c r="H28" s="131">
        <v>77330.184937055907</v>
      </c>
      <c r="I28" s="131">
        <v>1790.6999999999923</v>
      </c>
      <c r="J28" s="34">
        <f t="shared" si="1"/>
        <v>3.2301530586100573</v>
      </c>
      <c r="K28" s="66">
        <f t="shared" si="2"/>
        <v>0.44248672035754211</v>
      </c>
      <c r="L28" s="106">
        <f t="shared" si="3"/>
        <v>43.184332907274381</v>
      </c>
      <c r="M28" s="145"/>
    </row>
    <row r="29" spans="1:13" ht="15.75" x14ac:dyDescent="0.25">
      <c r="A29" s="135" t="s">
        <v>14</v>
      </c>
      <c r="B29" s="130">
        <v>353</v>
      </c>
      <c r="C29" s="132" t="s">
        <v>8</v>
      </c>
      <c r="D29" s="130" t="s">
        <v>2</v>
      </c>
      <c r="E29" s="134">
        <v>90225.731329413044</v>
      </c>
      <c r="F29" s="134">
        <v>16106.23241962383</v>
      </c>
      <c r="G29" s="134">
        <f t="shared" si="0"/>
        <v>74119.49890978921</v>
      </c>
      <c r="H29" s="131">
        <v>9310.67493556921</v>
      </c>
      <c r="I29" s="131">
        <v>405.42000000000183</v>
      </c>
      <c r="J29" s="34">
        <f t="shared" si="1"/>
        <v>7.9607009612840596</v>
      </c>
      <c r="K29" s="66">
        <f t="shared" si="2"/>
        <v>1.0905069809978165</v>
      </c>
      <c r="L29" s="106">
        <f t="shared" si="3"/>
        <v>22.965504749566296</v>
      </c>
      <c r="M29" s="145"/>
    </row>
    <row r="30" spans="1:13" ht="15.75" x14ac:dyDescent="0.25">
      <c r="A30" s="135" t="s">
        <v>14</v>
      </c>
      <c r="B30" s="130">
        <v>355</v>
      </c>
      <c r="C30" s="132" t="s">
        <v>8</v>
      </c>
      <c r="D30" s="130" t="s">
        <v>2</v>
      </c>
      <c r="E30" s="134">
        <v>1336089.5657926805</v>
      </c>
      <c r="F30" s="134">
        <v>699049.62632181402</v>
      </c>
      <c r="G30" s="134">
        <f t="shared" si="0"/>
        <v>637039.93947086646</v>
      </c>
      <c r="H30" s="131">
        <v>265163.24481991533</v>
      </c>
      <c r="I30" s="131">
        <v>5318.0200000000168</v>
      </c>
      <c r="J30" s="34">
        <f t="shared" si="1"/>
        <v>2.4024443504736483</v>
      </c>
      <c r="K30" s="66">
        <f t="shared" si="2"/>
        <v>0.32910196581830803</v>
      </c>
      <c r="L30" s="106">
        <f t="shared" si="3"/>
        <v>49.861272582636865</v>
      </c>
      <c r="M30" s="145"/>
    </row>
    <row r="31" spans="1:13" ht="15.75" x14ac:dyDescent="0.25">
      <c r="A31" s="135" t="s">
        <v>14</v>
      </c>
      <c r="B31" s="130">
        <v>361</v>
      </c>
      <c r="C31" s="132" t="s">
        <v>8</v>
      </c>
      <c r="D31" s="130" t="s">
        <v>2</v>
      </c>
      <c r="E31" s="134">
        <v>424985.46208035841</v>
      </c>
      <c r="F31" s="134">
        <v>143121.70860178335</v>
      </c>
      <c r="G31" s="134">
        <f t="shared" si="0"/>
        <v>281863.75347857503</v>
      </c>
      <c r="H31" s="131">
        <v>57849.118868726269</v>
      </c>
      <c r="I31" s="131">
        <v>1672.1799999999971</v>
      </c>
      <c r="J31" s="34">
        <f t="shared" si="1"/>
        <v>4.8723949299589595</v>
      </c>
      <c r="K31" s="66">
        <f t="shared" si="2"/>
        <v>0.66745136026835061</v>
      </c>
      <c r="L31" s="106">
        <f t="shared" si="3"/>
        <v>34.595030958824033</v>
      </c>
      <c r="M31" s="145"/>
    </row>
    <row r="32" spans="1:13" ht="15.75" x14ac:dyDescent="0.25">
      <c r="A32" s="4" t="s">
        <v>19</v>
      </c>
      <c r="B32" s="130">
        <v>364</v>
      </c>
      <c r="C32" s="132" t="s">
        <v>8</v>
      </c>
      <c r="D32" s="130" t="s">
        <v>2</v>
      </c>
      <c r="E32" s="134">
        <v>74588.89582040174</v>
      </c>
      <c r="F32" s="134">
        <v>25536.040000000019</v>
      </c>
      <c r="G32" s="134">
        <f t="shared" si="0"/>
        <v>49052.855820401717</v>
      </c>
      <c r="H32" s="131">
        <v>12078</v>
      </c>
      <c r="I32" s="131">
        <v>1144.9499999999998</v>
      </c>
      <c r="J32" s="34">
        <f t="shared" si="1"/>
        <v>4.0613392797153267</v>
      </c>
      <c r="K32" s="66">
        <f t="shared" si="2"/>
        <v>0.55634784653634617</v>
      </c>
      <c r="L32" s="106">
        <f t="shared" si="3"/>
        <v>10.548932267784622</v>
      </c>
      <c r="M32" s="145"/>
    </row>
    <row r="33" spans="1:13" ht="15.75" x14ac:dyDescent="0.25">
      <c r="A33" s="135" t="s">
        <v>14</v>
      </c>
      <c r="B33" s="130">
        <v>365</v>
      </c>
      <c r="C33" s="132" t="s">
        <v>8</v>
      </c>
      <c r="D33" s="130" t="s">
        <v>2</v>
      </c>
      <c r="E33" s="134">
        <v>1132157.2735908951</v>
      </c>
      <c r="F33" s="134">
        <v>434794.29460094584</v>
      </c>
      <c r="G33" s="134">
        <f t="shared" si="0"/>
        <v>697362.97898994922</v>
      </c>
      <c r="H33" s="131">
        <v>165151.99628055331</v>
      </c>
      <c r="I33" s="131">
        <v>4025.8999999999837</v>
      </c>
      <c r="J33" s="34">
        <f t="shared" si="1"/>
        <v>4.2225525255250203</v>
      </c>
      <c r="K33" s="66">
        <f t="shared" si="2"/>
        <v>0.57843185281164666</v>
      </c>
      <c r="L33" s="106">
        <f t="shared" si="3"/>
        <v>41.022379165044832</v>
      </c>
      <c r="M33" s="145"/>
    </row>
    <row r="34" spans="1:13" ht="15.75" x14ac:dyDescent="0.25">
      <c r="A34" s="135" t="s">
        <v>14</v>
      </c>
      <c r="B34" s="130">
        <v>375</v>
      </c>
      <c r="C34" s="132" t="s">
        <v>8</v>
      </c>
      <c r="D34" s="130" t="s">
        <v>2</v>
      </c>
      <c r="E34" s="134">
        <v>1001163.2770758542</v>
      </c>
      <c r="F34" s="134">
        <v>506283.68105298182</v>
      </c>
      <c r="G34" s="134">
        <f t="shared" si="0"/>
        <v>494879.59602287243</v>
      </c>
      <c r="H34" s="131">
        <v>190029.19718658263</v>
      </c>
      <c r="I34" s="131">
        <v>3446.7800000000138</v>
      </c>
      <c r="J34" s="34">
        <f t="shared" si="1"/>
        <v>2.6042292623957595</v>
      </c>
      <c r="K34" s="66">
        <f t="shared" si="2"/>
        <v>0.35674373457476161</v>
      </c>
      <c r="L34" s="106">
        <f t="shared" si="3"/>
        <v>55.132383612119682</v>
      </c>
      <c r="M34" s="145"/>
    </row>
    <row r="35" spans="1:13" ht="15.75" x14ac:dyDescent="0.25">
      <c r="A35" s="133" t="s">
        <v>12</v>
      </c>
      <c r="B35" s="130">
        <v>426</v>
      </c>
      <c r="C35" s="132" t="s">
        <v>8</v>
      </c>
      <c r="D35" s="130" t="s">
        <v>2</v>
      </c>
      <c r="E35" s="134">
        <v>150095</v>
      </c>
      <c r="F35" s="134">
        <v>12385</v>
      </c>
      <c r="G35" s="134">
        <f t="shared" si="0"/>
        <v>137710</v>
      </c>
      <c r="H35" s="131">
        <v>9995</v>
      </c>
      <c r="I35" s="131">
        <v>814</v>
      </c>
      <c r="J35" s="34">
        <f t="shared" si="1"/>
        <v>13.777888944472236</v>
      </c>
      <c r="K35" s="66">
        <f t="shared" si="2"/>
        <v>1.8873820471879776</v>
      </c>
      <c r="L35" s="106">
        <f t="shared" si="3"/>
        <v>12.27886977886978</v>
      </c>
      <c r="M35" s="145"/>
    </row>
    <row r="36" spans="1:13" ht="15.75" x14ac:dyDescent="0.25">
      <c r="A36" s="133" t="s">
        <v>12</v>
      </c>
      <c r="B36" s="130">
        <v>436</v>
      </c>
      <c r="C36" s="132" t="s">
        <v>8</v>
      </c>
      <c r="D36" s="130" t="s">
        <v>2</v>
      </c>
      <c r="E36" s="134">
        <v>288033</v>
      </c>
      <c r="F36" s="134">
        <v>29277</v>
      </c>
      <c r="G36" s="134">
        <f t="shared" ref="G36:G67" si="4">+E36-F36</f>
        <v>258756</v>
      </c>
      <c r="H36" s="131">
        <v>24812</v>
      </c>
      <c r="I36" s="131">
        <v>1118</v>
      </c>
      <c r="J36" s="34">
        <f t="shared" ref="J36:J67" si="5">+G36/H36</f>
        <v>10.428663549895212</v>
      </c>
      <c r="K36" s="66">
        <f t="shared" ref="K36:K67" si="6">+IF(D36="Weekday",J36/$J$140,J36/$J$141)</f>
        <v>1.4285840479308509</v>
      </c>
      <c r="L36" s="106">
        <f t="shared" ref="L36:L67" si="7">+H36/I36</f>
        <v>22.19320214669052</v>
      </c>
      <c r="M36" s="145"/>
    </row>
    <row r="37" spans="1:13" ht="15.75" x14ac:dyDescent="0.25">
      <c r="A37" s="135" t="s">
        <v>14</v>
      </c>
      <c r="B37" s="130">
        <v>452</v>
      </c>
      <c r="C37" s="132" t="s">
        <v>8</v>
      </c>
      <c r="D37" s="130" t="s">
        <v>2</v>
      </c>
      <c r="E37" s="134">
        <v>284602.72115048137</v>
      </c>
      <c r="F37" s="134">
        <v>100371.05286542317</v>
      </c>
      <c r="G37" s="134">
        <f t="shared" si="4"/>
        <v>184231.6682850582</v>
      </c>
      <c r="H37" s="131">
        <v>37751.322258938475</v>
      </c>
      <c r="I37" s="131">
        <v>1300.4799999999948</v>
      </c>
      <c r="J37" s="34">
        <f t="shared" si="5"/>
        <v>4.8801381583776768</v>
      </c>
      <c r="K37" s="66">
        <f t="shared" si="6"/>
        <v>0.6685120764900927</v>
      </c>
      <c r="L37" s="106">
        <f t="shared" si="7"/>
        <v>29.028760349208465</v>
      </c>
      <c r="M37" s="145"/>
    </row>
    <row r="38" spans="1:13" ht="15.75" x14ac:dyDescent="0.25">
      <c r="A38" s="133" t="s">
        <v>12</v>
      </c>
      <c r="B38" s="130">
        <v>460</v>
      </c>
      <c r="C38" s="132" t="s">
        <v>8</v>
      </c>
      <c r="D38" s="130" t="s">
        <v>2</v>
      </c>
      <c r="E38" s="134">
        <v>2513415</v>
      </c>
      <c r="F38" s="134">
        <v>1017911</v>
      </c>
      <c r="G38" s="134">
        <f t="shared" si="4"/>
        <v>1495504</v>
      </c>
      <c r="H38" s="131">
        <v>417402</v>
      </c>
      <c r="I38" s="131">
        <v>9185</v>
      </c>
      <c r="J38" s="34">
        <f t="shared" si="5"/>
        <v>3.5828865218662105</v>
      </c>
      <c r="K38" s="66">
        <f t="shared" si="6"/>
        <v>0.49080637285838502</v>
      </c>
      <c r="L38" s="106">
        <f t="shared" si="7"/>
        <v>45.443875884594448</v>
      </c>
      <c r="M38" s="145"/>
    </row>
    <row r="39" spans="1:13" ht="15.75" x14ac:dyDescent="0.25">
      <c r="A39" s="133" t="s">
        <v>12</v>
      </c>
      <c r="B39" s="130">
        <v>464</v>
      </c>
      <c r="C39" s="132" t="s">
        <v>8</v>
      </c>
      <c r="D39" s="130" t="s">
        <v>2</v>
      </c>
      <c r="E39" s="134">
        <v>1059849</v>
      </c>
      <c r="F39" s="134">
        <v>125863</v>
      </c>
      <c r="G39" s="134">
        <f t="shared" si="4"/>
        <v>933986</v>
      </c>
      <c r="H39" s="131">
        <v>54763</v>
      </c>
      <c r="I39" s="131">
        <v>4817</v>
      </c>
      <c r="J39" s="34">
        <f t="shared" si="5"/>
        <v>17.055055420630719</v>
      </c>
      <c r="K39" s="66">
        <f t="shared" si="6"/>
        <v>2.3363089617302357</v>
      </c>
      <c r="L39" s="106">
        <f t="shared" si="7"/>
        <v>11.368694208013286</v>
      </c>
      <c r="M39" s="145"/>
    </row>
    <row r="40" spans="1:13" ht="15.75" x14ac:dyDescent="0.25">
      <c r="A40" s="133" t="s">
        <v>12</v>
      </c>
      <c r="B40" s="130">
        <v>465</v>
      </c>
      <c r="C40" s="132" t="s">
        <v>8</v>
      </c>
      <c r="D40" s="130" t="s">
        <v>2</v>
      </c>
      <c r="E40" s="134">
        <v>2314094</v>
      </c>
      <c r="F40" s="134">
        <v>504657</v>
      </c>
      <c r="G40" s="134">
        <f t="shared" si="4"/>
        <v>1809437</v>
      </c>
      <c r="H40" s="131">
        <v>248249</v>
      </c>
      <c r="I40" s="131">
        <v>11376</v>
      </c>
      <c r="J40" s="34">
        <f t="shared" si="5"/>
        <v>7.2887987464199249</v>
      </c>
      <c r="K40" s="66">
        <f t="shared" si="6"/>
        <v>0.99846558170135957</v>
      </c>
      <c r="L40" s="106">
        <f t="shared" si="7"/>
        <v>21.822169479606188</v>
      </c>
      <c r="M40" s="145"/>
    </row>
    <row r="41" spans="1:13" ht="15.75" x14ac:dyDescent="0.25">
      <c r="A41" s="135" t="s">
        <v>14</v>
      </c>
      <c r="B41" s="130">
        <v>467</v>
      </c>
      <c r="C41" s="132" t="s">
        <v>8</v>
      </c>
      <c r="D41" s="130" t="s">
        <v>2</v>
      </c>
      <c r="E41" s="134">
        <v>1399653.2104309257</v>
      </c>
      <c r="F41" s="134">
        <v>754728.94396713888</v>
      </c>
      <c r="G41" s="134">
        <f t="shared" si="4"/>
        <v>644924.26646378683</v>
      </c>
      <c r="H41" s="131">
        <v>279144.18642669346</v>
      </c>
      <c r="I41" s="131">
        <v>5268.1700000000119</v>
      </c>
      <c r="J41" s="34">
        <f t="shared" si="5"/>
        <v>2.3103625216753403</v>
      </c>
      <c r="K41" s="66">
        <f t="shared" si="6"/>
        <v>0.31648801666785487</v>
      </c>
      <c r="L41" s="106">
        <f t="shared" si="7"/>
        <v>52.986935961955069</v>
      </c>
      <c r="M41" s="145"/>
    </row>
    <row r="42" spans="1:13" ht="15.75" x14ac:dyDescent="0.25">
      <c r="A42" s="133" t="s">
        <v>12</v>
      </c>
      <c r="B42" s="130">
        <v>470</v>
      </c>
      <c r="C42" s="132" t="s">
        <v>8</v>
      </c>
      <c r="D42" s="130" t="s">
        <v>2</v>
      </c>
      <c r="E42" s="134">
        <v>788442</v>
      </c>
      <c r="F42" s="134">
        <v>321132</v>
      </c>
      <c r="G42" s="134">
        <f t="shared" si="4"/>
        <v>467310</v>
      </c>
      <c r="H42" s="131">
        <v>130897</v>
      </c>
      <c r="I42" s="131">
        <v>3458</v>
      </c>
      <c r="J42" s="34">
        <f t="shared" si="5"/>
        <v>3.5700589012735202</v>
      </c>
      <c r="K42" s="66">
        <f t="shared" si="6"/>
        <v>0.4890491645580165</v>
      </c>
      <c r="L42" s="106">
        <f t="shared" si="7"/>
        <v>37.853383458646618</v>
      </c>
      <c r="M42" s="145"/>
    </row>
    <row r="43" spans="1:13" ht="15.75" x14ac:dyDescent="0.25">
      <c r="A43" s="133" t="s">
        <v>12</v>
      </c>
      <c r="B43" s="130">
        <v>472</v>
      </c>
      <c r="C43" s="132" t="s">
        <v>8</v>
      </c>
      <c r="D43" s="130" t="s">
        <v>2</v>
      </c>
      <c r="E43" s="134">
        <v>784376</v>
      </c>
      <c r="F43" s="134">
        <v>203975</v>
      </c>
      <c r="G43" s="134">
        <f t="shared" si="4"/>
        <v>580401</v>
      </c>
      <c r="H43" s="131">
        <v>84650</v>
      </c>
      <c r="I43" s="131">
        <v>3744</v>
      </c>
      <c r="J43" s="34">
        <f t="shared" si="5"/>
        <v>6.856479621972829</v>
      </c>
      <c r="K43" s="66">
        <f t="shared" si="6"/>
        <v>0.93924378383189444</v>
      </c>
      <c r="L43" s="106">
        <f t="shared" si="7"/>
        <v>22.609508547008549</v>
      </c>
      <c r="M43" s="145"/>
    </row>
    <row r="44" spans="1:13" ht="15.75" x14ac:dyDescent="0.25">
      <c r="A44" s="133" t="s">
        <v>12</v>
      </c>
      <c r="B44" s="130">
        <v>475</v>
      </c>
      <c r="C44" s="132" t="s">
        <v>8</v>
      </c>
      <c r="D44" s="130" t="s">
        <v>2</v>
      </c>
      <c r="E44" s="134">
        <v>859786</v>
      </c>
      <c r="F44" s="134">
        <v>134055</v>
      </c>
      <c r="G44" s="134">
        <f t="shared" si="4"/>
        <v>725731</v>
      </c>
      <c r="H44" s="131">
        <v>61859</v>
      </c>
      <c r="I44" s="131">
        <v>4202</v>
      </c>
      <c r="J44" s="34">
        <f t="shared" si="5"/>
        <v>11.732019592945246</v>
      </c>
      <c r="K44" s="66">
        <f t="shared" si="6"/>
        <v>1.6071259716363351</v>
      </c>
      <c r="L44" s="106">
        <f t="shared" si="7"/>
        <v>14.721323179438363</v>
      </c>
      <c r="M44" s="145"/>
    </row>
    <row r="45" spans="1:13" ht="15.75" x14ac:dyDescent="0.25">
      <c r="A45" s="133" t="s">
        <v>12</v>
      </c>
      <c r="B45" s="130">
        <v>476</v>
      </c>
      <c r="C45" s="132" t="s">
        <v>8</v>
      </c>
      <c r="D45" s="130" t="s">
        <v>2</v>
      </c>
      <c r="E45" s="134">
        <v>1034363</v>
      </c>
      <c r="F45" s="134">
        <v>258595</v>
      </c>
      <c r="G45" s="134">
        <f t="shared" si="4"/>
        <v>775768</v>
      </c>
      <c r="H45" s="131">
        <v>102046</v>
      </c>
      <c r="I45" s="131">
        <v>5037</v>
      </c>
      <c r="J45" s="34">
        <f t="shared" si="5"/>
        <v>7.6021402112772671</v>
      </c>
      <c r="K45" s="66">
        <f t="shared" si="6"/>
        <v>1.0413890700379818</v>
      </c>
      <c r="L45" s="106">
        <f t="shared" si="7"/>
        <v>20.259281318244987</v>
      </c>
      <c r="M45" s="145"/>
    </row>
    <row r="46" spans="1:13" ht="15.75" x14ac:dyDescent="0.25">
      <c r="A46" s="133" t="s">
        <v>12</v>
      </c>
      <c r="B46" s="130">
        <v>477</v>
      </c>
      <c r="C46" s="132" t="s">
        <v>8</v>
      </c>
      <c r="D46" s="130" t="s">
        <v>2</v>
      </c>
      <c r="E46" s="134">
        <v>2040416</v>
      </c>
      <c r="F46" s="134">
        <v>852998</v>
      </c>
      <c r="G46" s="134">
        <f t="shared" si="4"/>
        <v>1187418</v>
      </c>
      <c r="H46" s="131">
        <v>346560</v>
      </c>
      <c r="I46" s="131">
        <v>8921</v>
      </c>
      <c r="J46" s="34">
        <f t="shared" si="5"/>
        <v>3.4262984764542934</v>
      </c>
      <c r="K46" s="66">
        <f t="shared" si="6"/>
        <v>0.46935595567867033</v>
      </c>
      <c r="L46" s="106">
        <f t="shared" si="7"/>
        <v>38.847662818069722</v>
      </c>
      <c r="M46" s="145" t="s">
        <v>59</v>
      </c>
    </row>
    <row r="47" spans="1:13" ht="15.75" x14ac:dyDescent="0.25">
      <c r="A47" s="133" t="s">
        <v>12</v>
      </c>
      <c r="B47" s="130">
        <v>478</v>
      </c>
      <c r="C47" s="132" t="s">
        <v>8</v>
      </c>
      <c r="D47" s="130" t="s">
        <v>2</v>
      </c>
      <c r="E47" s="134">
        <v>688164</v>
      </c>
      <c r="F47" s="134">
        <v>102217</v>
      </c>
      <c r="G47" s="134">
        <f t="shared" si="4"/>
        <v>585947</v>
      </c>
      <c r="H47" s="131">
        <v>40169</v>
      </c>
      <c r="I47" s="131">
        <v>3239</v>
      </c>
      <c r="J47" s="34">
        <f t="shared" si="5"/>
        <v>14.587044735990441</v>
      </c>
      <c r="K47" s="66">
        <f t="shared" si="6"/>
        <v>1.9982253063000603</v>
      </c>
      <c r="L47" s="106">
        <f t="shared" si="7"/>
        <v>12.401667181228774</v>
      </c>
      <c r="M47" s="145"/>
    </row>
    <row r="48" spans="1:13" ht="15.75" x14ac:dyDescent="0.25">
      <c r="A48" s="133" t="s">
        <v>12</v>
      </c>
      <c r="B48" s="130">
        <v>479</v>
      </c>
      <c r="C48" s="132" t="s">
        <v>8</v>
      </c>
      <c r="D48" s="130" t="s">
        <v>2</v>
      </c>
      <c r="E48" s="134">
        <v>230967</v>
      </c>
      <c r="F48" s="134">
        <v>31870</v>
      </c>
      <c r="G48" s="134">
        <f t="shared" si="4"/>
        <v>199097</v>
      </c>
      <c r="H48" s="131">
        <v>12361</v>
      </c>
      <c r="I48" s="131">
        <v>1094</v>
      </c>
      <c r="J48" s="34">
        <f t="shared" si="5"/>
        <v>16.106868376344956</v>
      </c>
      <c r="K48" s="66">
        <f t="shared" si="6"/>
        <v>2.2064203255267061</v>
      </c>
      <c r="L48" s="106">
        <f t="shared" si="7"/>
        <v>11.29890310786106</v>
      </c>
      <c r="M48" s="145"/>
    </row>
    <row r="49" spans="1:13" ht="15.75" x14ac:dyDescent="0.25">
      <c r="A49" s="133" t="s">
        <v>12</v>
      </c>
      <c r="B49" s="130">
        <v>480</v>
      </c>
      <c r="C49" s="132" t="s">
        <v>8</v>
      </c>
      <c r="D49" s="130" t="s">
        <v>2</v>
      </c>
      <c r="E49" s="134">
        <v>1065552</v>
      </c>
      <c r="F49" s="134">
        <v>346355</v>
      </c>
      <c r="G49" s="134">
        <f t="shared" si="4"/>
        <v>719197</v>
      </c>
      <c r="H49" s="131">
        <v>139540</v>
      </c>
      <c r="I49" s="131">
        <v>4857</v>
      </c>
      <c r="J49" s="34">
        <f t="shared" si="5"/>
        <v>5.1540561846065645</v>
      </c>
      <c r="K49" s="66">
        <f t="shared" si="6"/>
        <v>0.70603509378172113</v>
      </c>
      <c r="L49" s="106">
        <f t="shared" si="7"/>
        <v>28.729668519662344</v>
      </c>
      <c r="M49" s="145" t="s">
        <v>60</v>
      </c>
    </row>
    <row r="50" spans="1:13" ht="15.75" x14ac:dyDescent="0.25">
      <c r="A50" s="133" t="s">
        <v>12</v>
      </c>
      <c r="B50" s="130">
        <v>484</v>
      </c>
      <c r="C50" s="132" t="s">
        <v>8</v>
      </c>
      <c r="D50" s="130" t="s">
        <v>2</v>
      </c>
      <c r="E50" s="134">
        <v>543942</v>
      </c>
      <c r="F50" s="134">
        <v>127180</v>
      </c>
      <c r="G50" s="134">
        <f t="shared" si="4"/>
        <v>416762</v>
      </c>
      <c r="H50" s="131">
        <v>55604</v>
      </c>
      <c r="I50" s="131">
        <v>2487</v>
      </c>
      <c r="J50" s="34">
        <f t="shared" si="5"/>
        <v>7.4951802028631036</v>
      </c>
      <c r="K50" s="66">
        <f t="shared" si="6"/>
        <v>1.0267370140908361</v>
      </c>
      <c r="L50" s="106">
        <f t="shared" si="7"/>
        <v>22.357860876558103</v>
      </c>
      <c r="M50" s="145" t="s">
        <v>61</v>
      </c>
    </row>
    <row r="51" spans="1:13" ht="15.75" x14ac:dyDescent="0.25">
      <c r="A51" s="133" t="s">
        <v>12</v>
      </c>
      <c r="B51" s="130">
        <v>489</v>
      </c>
      <c r="C51" s="132" t="s">
        <v>8</v>
      </c>
      <c r="D51" s="130" t="s">
        <v>2</v>
      </c>
      <c r="E51" s="134">
        <v>245487</v>
      </c>
      <c r="F51" s="134">
        <v>22943</v>
      </c>
      <c r="G51" s="134">
        <f t="shared" si="4"/>
        <v>222544</v>
      </c>
      <c r="H51" s="131">
        <v>17135</v>
      </c>
      <c r="I51" s="131">
        <v>1269</v>
      </c>
      <c r="J51" s="34">
        <f t="shared" si="5"/>
        <v>12.987686022760432</v>
      </c>
      <c r="K51" s="66">
        <f t="shared" si="6"/>
        <v>1.7791350716110181</v>
      </c>
      <c r="L51" s="106">
        <f t="shared" si="7"/>
        <v>13.502758077226162</v>
      </c>
      <c r="M51" s="145"/>
    </row>
    <row r="52" spans="1:13" ht="15.75" x14ac:dyDescent="0.25">
      <c r="A52" s="133" t="s">
        <v>12</v>
      </c>
      <c r="B52" s="130">
        <v>490</v>
      </c>
      <c r="C52" s="132" t="s">
        <v>8</v>
      </c>
      <c r="D52" s="130" t="s">
        <v>2</v>
      </c>
      <c r="E52" s="134">
        <v>1234422</v>
      </c>
      <c r="F52" s="134">
        <v>290530</v>
      </c>
      <c r="G52" s="134">
        <f t="shared" si="4"/>
        <v>943892</v>
      </c>
      <c r="H52" s="131">
        <v>124372</v>
      </c>
      <c r="I52" s="131">
        <v>6365</v>
      </c>
      <c r="J52" s="34">
        <f t="shared" si="5"/>
        <v>7.5892644646705048</v>
      </c>
      <c r="K52" s="66">
        <f t="shared" si="6"/>
        <v>1.039625269132946</v>
      </c>
      <c r="L52" s="106">
        <f t="shared" si="7"/>
        <v>19.539984289080913</v>
      </c>
      <c r="M52" s="145"/>
    </row>
    <row r="53" spans="1:13" ht="15.75" x14ac:dyDescent="0.25">
      <c r="A53" s="133" t="s">
        <v>12</v>
      </c>
      <c r="B53" s="130">
        <v>491</v>
      </c>
      <c r="C53" s="132" t="s">
        <v>8</v>
      </c>
      <c r="D53" s="130" t="s">
        <v>2</v>
      </c>
      <c r="E53" s="134">
        <v>277803</v>
      </c>
      <c r="F53" s="134">
        <v>16201</v>
      </c>
      <c r="G53" s="134">
        <f t="shared" si="4"/>
        <v>261602</v>
      </c>
      <c r="H53" s="131">
        <v>7768</v>
      </c>
      <c r="I53" s="131">
        <v>1476</v>
      </c>
      <c r="J53" s="34">
        <f t="shared" si="5"/>
        <v>33.67687950566426</v>
      </c>
      <c r="K53" s="66">
        <f t="shared" si="6"/>
        <v>4.613271165159488</v>
      </c>
      <c r="L53" s="106">
        <f t="shared" si="7"/>
        <v>5.2628726287262877</v>
      </c>
      <c r="M53" s="145" t="s">
        <v>62</v>
      </c>
    </row>
    <row r="54" spans="1:13" ht="15.75" x14ac:dyDescent="0.25">
      <c r="A54" s="133" t="s">
        <v>12</v>
      </c>
      <c r="B54" s="130">
        <v>492</v>
      </c>
      <c r="C54" s="132" t="s">
        <v>8</v>
      </c>
      <c r="D54" s="130" t="s">
        <v>2</v>
      </c>
      <c r="E54" s="134">
        <v>146248</v>
      </c>
      <c r="F54" s="134">
        <v>7842</v>
      </c>
      <c r="G54" s="134">
        <f t="shared" si="4"/>
        <v>138406</v>
      </c>
      <c r="H54" s="131">
        <v>2448</v>
      </c>
      <c r="I54" s="131">
        <v>972</v>
      </c>
      <c r="J54" s="34">
        <f t="shared" si="5"/>
        <v>56.53839869281046</v>
      </c>
      <c r="K54" s="66">
        <f t="shared" si="6"/>
        <v>7.7449861223028034</v>
      </c>
      <c r="L54" s="106">
        <f t="shared" si="7"/>
        <v>2.5185185185185186</v>
      </c>
      <c r="M54" s="145" t="s">
        <v>62</v>
      </c>
    </row>
    <row r="55" spans="1:13" ht="15.75" x14ac:dyDescent="0.25">
      <c r="A55" s="133" t="s">
        <v>12</v>
      </c>
      <c r="B55" s="130">
        <v>493</v>
      </c>
      <c r="C55" s="132" t="s">
        <v>8</v>
      </c>
      <c r="D55" s="130" t="s">
        <v>2</v>
      </c>
      <c r="E55" s="134">
        <v>1147641</v>
      </c>
      <c r="F55" s="134">
        <v>132324</v>
      </c>
      <c r="G55" s="134">
        <f t="shared" si="4"/>
        <v>1015317</v>
      </c>
      <c r="H55" s="131">
        <v>58287</v>
      </c>
      <c r="I55" s="131">
        <v>5088</v>
      </c>
      <c r="J55" s="34">
        <f t="shared" si="5"/>
        <v>17.419270163158167</v>
      </c>
      <c r="K55" s="66">
        <f t="shared" si="6"/>
        <v>2.3862013922134477</v>
      </c>
      <c r="L55" s="106">
        <f t="shared" si="7"/>
        <v>11.455778301886792</v>
      </c>
      <c r="M55" s="145" t="s">
        <v>63</v>
      </c>
    </row>
    <row r="56" spans="1:13" ht="15.75" x14ac:dyDescent="0.25">
      <c r="A56" s="135" t="s">
        <v>14</v>
      </c>
      <c r="B56" s="130">
        <v>535</v>
      </c>
      <c r="C56" s="132" t="s">
        <v>8</v>
      </c>
      <c r="D56" s="130" t="s">
        <v>2</v>
      </c>
      <c r="E56" s="134">
        <v>2698932.1845501889</v>
      </c>
      <c r="F56" s="134">
        <v>544858.84480945987</v>
      </c>
      <c r="G56" s="134">
        <f t="shared" si="4"/>
        <v>2154073.339740729</v>
      </c>
      <c r="H56" s="131">
        <v>398239.07534322841</v>
      </c>
      <c r="I56" s="131">
        <v>14273.719999999897</v>
      </c>
      <c r="J56" s="34">
        <f t="shared" si="5"/>
        <v>5.4089954329172949</v>
      </c>
      <c r="K56" s="66">
        <f t="shared" si="6"/>
        <v>0.74095827848182128</v>
      </c>
      <c r="L56" s="106">
        <f t="shared" si="7"/>
        <v>27.900160248570888</v>
      </c>
      <c r="M56" s="145"/>
    </row>
    <row r="57" spans="1:13" ht="15.75" x14ac:dyDescent="0.25">
      <c r="A57" s="135" t="s">
        <v>14</v>
      </c>
      <c r="B57" s="130">
        <v>552</v>
      </c>
      <c r="C57" s="132" t="s">
        <v>8</v>
      </c>
      <c r="D57" s="130" t="s">
        <v>2</v>
      </c>
      <c r="E57" s="134">
        <v>284702.65593000676</v>
      </c>
      <c r="F57" s="134">
        <v>105745.60262470505</v>
      </c>
      <c r="G57" s="134">
        <f t="shared" si="4"/>
        <v>178957.0533053017</v>
      </c>
      <c r="H57" s="131">
        <v>42688.255391312065</v>
      </c>
      <c r="I57" s="131">
        <v>1207.0999999999951</v>
      </c>
      <c r="J57" s="34">
        <f t="shared" si="5"/>
        <v>4.1921847511651444</v>
      </c>
      <c r="K57" s="66">
        <f t="shared" si="6"/>
        <v>0.57427188372125271</v>
      </c>
      <c r="L57" s="106">
        <f t="shared" si="7"/>
        <v>35.36430734099266</v>
      </c>
      <c r="M57" s="145"/>
    </row>
    <row r="58" spans="1:13" ht="15.75" x14ac:dyDescent="0.25">
      <c r="A58" s="135" t="s">
        <v>14</v>
      </c>
      <c r="B58" s="130">
        <v>553</v>
      </c>
      <c r="C58" s="132" t="s">
        <v>8</v>
      </c>
      <c r="D58" s="130" t="s">
        <v>2</v>
      </c>
      <c r="E58" s="134">
        <v>450272.80494549463</v>
      </c>
      <c r="F58" s="134">
        <v>132665.71102619593</v>
      </c>
      <c r="G58" s="134">
        <f t="shared" si="4"/>
        <v>317607.09391929873</v>
      </c>
      <c r="H58" s="131">
        <v>50727.374035227178</v>
      </c>
      <c r="I58" s="131">
        <v>2024.3899999999981</v>
      </c>
      <c r="J58" s="34">
        <f t="shared" si="5"/>
        <v>6.2610592399034743</v>
      </c>
      <c r="K58" s="66">
        <f t="shared" si="6"/>
        <v>0.85767934793198286</v>
      </c>
      <c r="L58" s="106">
        <f t="shared" si="7"/>
        <v>25.058103446088563</v>
      </c>
      <c r="M58" s="145"/>
    </row>
    <row r="59" spans="1:13" ht="15.75" x14ac:dyDescent="0.25">
      <c r="A59" s="135" t="s">
        <v>14</v>
      </c>
      <c r="B59" s="130">
        <v>554</v>
      </c>
      <c r="C59" s="132" t="s">
        <v>8</v>
      </c>
      <c r="D59" s="130" t="s">
        <v>2</v>
      </c>
      <c r="E59" s="134">
        <v>461295.09864102892</v>
      </c>
      <c r="F59" s="134">
        <v>163067.3521444923</v>
      </c>
      <c r="G59" s="134">
        <f t="shared" si="4"/>
        <v>298227.74649653665</v>
      </c>
      <c r="H59" s="131">
        <v>78219.7595410957</v>
      </c>
      <c r="I59" s="131">
        <v>2548.0999999999908</v>
      </c>
      <c r="J59" s="34">
        <f t="shared" si="5"/>
        <v>3.8126906582965328</v>
      </c>
      <c r="K59" s="66">
        <f t="shared" si="6"/>
        <v>0.52228639154747025</v>
      </c>
      <c r="L59" s="106">
        <f t="shared" si="7"/>
        <v>30.697287995406768</v>
      </c>
      <c r="M59" s="145"/>
    </row>
    <row r="60" spans="1:13" ht="15.75" x14ac:dyDescent="0.25">
      <c r="A60" s="135" t="s">
        <v>14</v>
      </c>
      <c r="B60" s="130">
        <v>558</v>
      </c>
      <c r="C60" s="132" t="s">
        <v>8</v>
      </c>
      <c r="D60" s="130" t="s">
        <v>2</v>
      </c>
      <c r="E60" s="134">
        <v>325035.30797411216</v>
      </c>
      <c r="F60" s="134">
        <v>98546.615303938117</v>
      </c>
      <c r="G60" s="134">
        <f t="shared" si="4"/>
        <v>226488.69267017406</v>
      </c>
      <c r="H60" s="131">
        <v>38565.736045738791</v>
      </c>
      <c r="I60" s="131">
        <v>1510.48</v>
      </c>
      <c r="J60" s="34">
        <f t="shared" si="5"/>
        <v>5.8727957999183387</v>
      </c>
      <c r="K60" s="66">
        <f t="shared" si="6"/>
        <v>0.80449257533127927</v>
      </c>
      <c r="L60" s="106">
        <f t="shared" si="7"/>
        <v>25.532106380580206</v>
      </c>
      <c r="M60" s="145"/>
    </row>
    <row r="61" spans="1:13" ht="15.75" x14ac:dyDescent="0.25">
      <c r="A61" s="135" t="s">
        <v>14</v>
      </c>
      <c r="B61" s="130">
        <v>568</v>
      </c>
      <c r="C61" s="132" t="s">
        <v>8</v>
      </c>
      <c r="D61" s="130" t="s">
        <v>2</v>
      </c>
      <c r="E61" s="134">
        <v>22901.720307762687</v>
      </c>
      <c r="F61" s="134">
        <v>2701.8466955163199</v>
      </c>
      <c r="G61" s="134">
        <f t="shared" si="4"/>
        <v>20199.873612246367</v>
      </c>
      <c r="H61" s="131">
        <v>3270.0103500351443</v>
      </c>
      <c r="I61" s="131">
        <v>113.84999999999984</v>
      </c>
      <c r="J61" s="34">
        <f t="shared" si="5"/>
        <v>6.1773118277834413</v>
      </c>
      <c r="K61" s="66">
        <f t="shared" si="6"/>
        <v>0.84620709969636188</v>
      </c>
      <c r="L61" s="106">
        <f t="shared" si="7"/>
        <v>28.722093544445752</v>
      </c>
      <c r="M61" s="145"/>
    </row>
    <row r="62" spans="1:13" ht="15.75" x14ac:dyDescent="0.25">
      <c r="A62" s="135" t="s">
        <v>14</v>
      </c>
      <c r="B62" s="130">
        <v>578</v>
      </c>
      <c r="C62" s="132" t="s">
        <v>8</v>
      </c>
      <c r="D62" s="130" t="s">
        <v>2</v>
      </c>
      <c r="E62" s="134">
        <v>656429.28659926751</v>
      </c>
      <c r="F62" s="134">
        <v>252271.724521317</v>
      </c>
      <c r="G62" s="134">
        <f t="shared" si="4"/>
        <v>404157.56207795051</v>
      </c>
      <c r="H62" s="131">
        <v>101929.39377932281</v>
      </c>
      <c r="I62" s="131">
        <v>2971.6800000000026</v>
      </c>
      <c r="J62" s="34">
        <f t="shared" si="5"/>
        <v>3.9650737347948115</v>
      </c>
      <c r="K62" s="66">
        <f t="shared" si="6"/>
        <v>0.54316078558833036</v>
      </c>
      <c r="L62" s="106">
        <f t="shared" si="7"/>
        <v>34.300259038430355</v>
      </c>
      <c r="M62" s="145"/>
    </row>
    <row r="63" spans="1:13" ht="15.75" x14ac:dyDescent="0.25">
      <c r="A63" s="135" t="s">
        <v>14</v>
      </c>
      <c r="B63" s="130">
        <v>579</v>
      </c>
      <c r="C63" s="132" t="s">
        <v>8</v>
      </c>
      <c r="D63" s="130" t="s">
        <v>2</v>
      </c>
      <c r="E63" s="134">
        <v>200922.71787994247</v>
      </c>
      <c r="F63" s="134">
        <v>43385.624899755006</v>
      </c>
      <c r="G63" s="134">
        <f t="shared" si="4"/>
        <v>157537.09298018747</v>
      </c>
      <c r="H63" s="131">
        <v>22340.265924138086</v>
      </c>
      <c r="I63" s="131">
        <v>594.91000000000167</v>
      </c>
      <c r="J63" s="34">
        <f t="shared" si="5"/>
        <v>7.0517107323226922</v>
      </c>
      <c r="K63" s="66">
        <f t="shared" si="6"/>
        <v>0.96598777155105375</v>
      </c>
      <c r="L63" s="106">
        <f t="shared" si="7"/>
        <v>37.552345605449602</v>
      </c>
      <c r="M63" s="145"/>
    </row>
    <row r="64" spans="1:13" ht="15.75" x14ac:dyDescent="0.25">
      <c r="A64" s="135" t="s">
        <v>14</v>
      </c>
      <c r="B64" s="130">
        <v>587</v>
      </c>
      <c r="C64" s="132" t="s">
        <v>8</v>
      </c>
      <c r="D64" s="130" t="s">
        <v>2</v>
      </c>
      <c r="E64" s="134">
        <v>536307.68161047844</v>
      </c>
      <c r="F64" s="134">
        <v>155457.57151817175</v>
      </c>
      <c r="G64" s="134">
        <f t="shared" si="4"/>
        <v>380850.11009230668</v>
      </c>
      <c r="H64" s="131">
        <v>59335.861609737207</v>
      </c>
      <c r="I64" s="131">
        <v>2609.5799999999945</v>
      </c>
      <c r="J64" s="34">
        <f t="shared" si="5"/>
        <v>6.4185485768661685</v>
      </c>
      <c r="K64" s="66">
        <f t="shared" si="6"/>
        <v>0.87925322970769437</v>
      </c>
      <c r="L64" s="106">
        <f t="shared" si="7"/>
        <v>22.737705534889649</v>
      </c>
      <c r="M64" s="145"/>
    </row>
    <row r="65" spans="1:13" ht="15.75" x14ac:dyDescent="0.25">
      <c r="A65" s="135" t="s">
        <v>14</v>
      </c>
      <c r="B65" s="130">
        <v>588</v>
      </c>
      <c r="C65" s="132" t="s">
        <v>8</v>
      </c>
      <c r="D65" s="130" t="s">
        <v>2</v>
      </c>
      <c r="E65" s="134">
        <v>162250.52063409466</v>
      </c>
      <c r="F65" s="134">
        <v>16088.314910972293</v>
      </c>
      <c r="G65" s="134">
        <f t="shared" si="4"/>
        <v>146162.20572312237</v>
      </c>
      <c r="H65" s="131">
        <v>9493.9437776051855</v>
      </c>
      <c r="I65" s="131">
        <v>792.2799999999969</v>
      </c>
      <c r="J65" s="34">
        <f t="shared" si="5"/>
        <v>15.395309804540604</v>
      </c>
      <c r="K65" s="66">
        <f t="shared" si="6"/>
        <v>2.1089465485672059</v>
      </c>
      <c r="L65" s="106">
        <f t="shared" si="7"/>
        <v>11.983066311916522</v>
      </c>
      <c r="M65" s="145"/>
    </row>
    <row r="66" spans="1:13" ht="15.75" x14ac:dyDescent="0.25">
      <c r="A66" s="135" t="s">
        <v>14</v>
      </c>
      <c r="B66" s="130">
        <v>589</v>
      </c>
      <c r="C66" s="132" t="s">
        <v>8</v>
      </c>
      <c r="D66" s="130" t="s">
        <v>2</v>
      </c>
      <c r="E66" s="134">
        <v>420967.57145741209</v>
      </c>
      <c r="F66" s="134">
        <v>99222.435616827031</v>
      </c>
      <c r="G66" s="134">
        <f t="shared" si="4"/>
        <v>321745.13584058505</v>
      </c>
      <c r="H66" s="131">
        <v>38808.721701471884</v>
      </c>
      <c r="I66" s="131">
        <v>2238.0000000000009</v>
      </c>
      <c r="J66" s="34">
        <f t="shared" si="5"/>
        <v>8.2905368106567217</v>
      </c>
      <c r="K66" s="66">
        <f t="shared" si="6"/>
        <v>1.1356899740625646</v>
      </c>
      <c r="L66" s="106">
        <f t="shared" si="7"/>
        <v>17.340805049808701</v>
      </c>
      <c r="M66" s="145"/>
    </row>
    <row r="67" spans="1:13" ht="15.75" x14ac:dyDescent="0.25">
      <c r="A67" s="135" t="s">
        <v>14</v>
      </c>
      <c r="B67" s="130">
        <v>597</v>
      </c>
      <c r="C67" s="132" t="s">
        <v>8</v>
      </c>
      <c r="D67" s="130" t="s">
        <v>2</v>
      </c>
      <c r="E67" s="134">
        <v>891017.2130278385</v>
      </c>
      <c r="F67" s="134">
        <v>327102.21124459623</v>
      </c>
      <c r="G67" s="134">
        <f t="shared" si="4"/>
        <v>563915.00178324222</v>
      </c>
      <c r="H67" s="131">
        <v>129431.04568731676</v>
      </c>
      <c r="I67" s="131">
        <v>4013.4200000000083</v>
      </c>
      <c r="J67" s="34">
        <f t="shared" si="5"/>
        <v>4.3568758854468683</v>
      </c>
      <c r="K67" s="66">
        <f t="shared" si="6"/>
        <v>0.59683231307491347</v>
      </c>
      <c r="L67" s="106">
        <f t="shared" si="7"/>
        <v>32.249564134159016</v>
      </c>
      <c r="M67" s="145"/>
    </row>
    <row r="68" spans="1:13" ht="15.75" x14ac:dyDescent="0.25">
      <c r="A68" s="135" t="s">
        <v>14</v>
      </c>
      <c r="B68" s="130">
        <v>643</v>
      </c>
      <c r="C68" s="132" t="s">
        <v>8</v>
      </c>
      <c r="D68" s="130" t="s">
        <v>2</v>
      </c>
      <c r="E68" s="134">
        <v>248272.58514785627</v>
      </c>
      <c r="F68" s="134">
        <v>34376.247113216428</v>
      </c>
      <c r="G68" s="134">
        <f t="shared" ref="G68:G99" si="8">+E68-F68</f>
        <v>213896.33803463983</v>
      </c>
      <c r="H68" s="131">
        <v>30503.966196628218</v>
      </c>
      <c r="I68" s="131">
        <v>1239.5200000000041</v>
      </c>
      <c r="J68" s="34">
        <f t="shared" ref="J68:J99" si="9">+G68/H68</f>
        <v>7.0120828437805915</v>
      </c>
      <c r="K68" s="66">
        <f t="shared" ref="K68:K99" si="10">+IF(D68="Weekday",J68/$J$140,J68/$J$141)</f>
        <v>0.96055929366857418</v>
      </c>
      <c r="L68" s="106">
        <f t="shared" ref="L68:L99" si="11">+H68/I68</f>
        <v>24.609498996892441</v>
      </c>
      <c r="M68" s="145"/>
    </row>
    <row r="69" spans="1:13" ht="15.75" x14ac:dyDescent="0.25">
      <c r="A69" s="135" t="s">
        <v>14</v>
      </c>
      <c r="B69" s="130">
        <v>649</v>
      </c>
      <c r="C69" s="132" t="s">
        <v>8</v>
      </c>
      <c r="D69" s="130" t="s">
        <v>2</v>
      </c>
      <c r="E69" s="134">
        <v>403732.66563475627</v>
      </c>
      <c r="F69" s="134">
        <v>101230.37118873106</v>
      </c>
      <c r="G69" s="134">
        <f t="shared" si="8"/>
        <v>302502.29444602522</v>
      </c>
      <c r="H69" s="131">
        <v>63955.677869374398</v>
      </c>
      <c r="I69" s="131">
        <v>2211.9400000000041</v>
      </c>
      <c r="J69" s="34">
        <f t="shared" si="9"/>
        <v>4.7298739458890244</v>
      </c>
      <c r="K69" s="66">
        <f t="shared" si="10"/>
        <v>0.64792793779301705</v>
      </c>
      <c r="L69" s="106">
        <f t="shared" si="11"/>
        <v>28.913839376011229</v>
      </c>
      <c r="M69" s="145"/>
    </row>
    <row r="70" spans="1:13" ht="15.75" x14ac:dyDescent="0.25">
      <c r="A70" s="135" t="s">
        <v>14</v>
      </c>
      <c r="B70" s="130">
        <v>652</v>
      </c>
      <c r="C70" s="132" t="s">
        <v>8</v>
      </c>
      <c r="D70" s="130" t="s">
        <v>2</v>
      </c>
      <c r="E70" s="134">
        <v>274818.08126290707</v>
      </c>
      <c r="F70" s="134">
        <v>90094.018562707744</v>
      </c>
      <c r="G70" s="134">
        <f t="shared" si="8"/>
        <v>184724.06270019931</v>
      </c>
      <c r="H70" s="131">
        <v>43845.526056752715</v>
      </c>
      <c r="I70" s="131">
        <v>1100.9499999999998</v>
      </c>
      <c r="J70" s="34">
        <f t="shared" si="9"/>
        <v>4.2130652614612591</v>
      </c>
      <c r="K70" s="66">
        <f t="shared" si="10"/>
        <v>0.57713222759743277</v>
      </c>
      <c r="L70" s="106">
        <f t="shared" si="11"/>
        <v>39.8251746734663</v>
      </c>
      <c r="M70" s="145"/>
    </row>
    <row r="71" spans="1:13" ht="15.75" x14ac:dyDescent="0.25">
      <c r="A71" s="135" t="s">
        <v>14</v>
      </c>
      <c r="B71" s="130">
        <v>663</v>
      </c>
      <c r="C71" s="132" t="s">
        <v>8</v>
      </c>
      <c r="D71" s="130" t="s">
        <v>2</v>
      </c>
      <c r="E71" s="134">
        <v>451905.07301106938</v>
      </c>
      <c r="F71" s="134">
        <v>269517.68764440791</v>
      </c>
      <c r="G71" s="134">
        <f t="shared" si="8"/>
        <v>182387.38536666147</v>
      </c>
      <c r="H71" s="131">
        <v>107660.14869377358</v>
      </c>
      <c r="I71" s="131">
        <v>2320.939999999985</v>
      </c>
      <c r="J71" s="34">
        <f t="shared" si="9"/>
        <v>1.6941030416504494</v>
      </c>
      <c r="K71" s="66">
        <f t="shared" si="10"/>
        <v>0.23206890981513006</v>
      </c>
      <c r="L71" s="106">
        <f t="shared" si="11"/>
        <v>46.386441999265067</v>
      </c>
      <c r="M71" s="145"/>
    </row>
    <row r="72" spans="1:13" ht="15.75" x14ac:dyDescent="0.25">
      <c r="A72" s="135" t="s">
        <v>14</v>
      </c>
      <c r="B72" s="130">
        <v>664</v>
      </c>
      <c r="C72" s="132" t="s">
        <v>8</v>
      </c>
      <c r="D72" s="130" t="s">
        <v>2</v>
      </c>
      <c r="E72" s="134">
        <v>431825.86961731809</v>
      </c>
      <c r="F72" s="134">
        <v>104829.18126871994</v>
      </c>
      <c r="G72" s="134">
        <f t="shared" si="8"/>
        <v>326996.68834859814</v>
      </c>
      <c r="H72" s="131">
        <v>42740.765003356086</v>
      </c>
      <c r="I72" s="131">
        <v>2063.5600000000118</v>
      </c>
      <c r="J72" s="34">
        <f t="shared" si="9"/>
        <v>7.6506980706340126</v>
      </c>
      <c r="K72" s="66">
        <f t="shared" si="10"/>
        <v>1.0480408315937004</v>
      </c>
      <c r="L72" s="106">
        <f t="shared" si="11"/>
        <v>20.712150363137415</v>
      </c>
      <c r="M72" s="145"/>
    </row>
    <row r="73" spans="1:13" ht="15.75" x14ac:dyDescent="0.25">
      <c r="A73" s="135" t="s">
        <v>14</v>
      </c>
      <c r="B73" s="130">
        <v>667</v>
      </c>
      <c r="C73" s="132" t="s">
        <v>8</v>
      </c>
      <c r="D73" s="130" t="s">
        <v>2</v>
      </c>
      <c r="E73" s="134">
        <v>958115.73018800002</v>
      </c>
      <c r="F73" s="134">
        <v>258094.17348531584</v>
      </c>
      <c r="G73" s="134">
        <f t="shared" si="8"/>
        <v>700021.55670268415</v>
      </c>
      <c r="H73" s="131">
        <v>106559.50604132157</v>
      </c>
      <c r="I73" s="131">
        <v>4298.5800000000127</v>
      </c>
      <c r="J73" s="34">
        <f t="shared" si="9"/>
        <v>6.569301817439265</v>
      </c>
      <c r="K73" s="66">
        <f t="shared" si="10"/>
        <v>0.89990435855332396</v>
      </c>
      <c r="L73" s="106">
        <f t="shared" si="11"/>
        <v>24.78946676375018</v>
      </c>
      <c r="M73" s="145"/>
    </row>
    <row r="74" spans="1:13" ht="15.75" x14ac:dyDescent="0.25">
      <c r="A74" s="135" t="s">
        <v>14</v>
      </c>
      <c r="B74" s="130">
        <v>668</v>
      </c>
      <c r="C74" s="132" t="s">
        <v>8</v>
      </c>
      <c r="D74" s="130" t="s">
        <v>2</v>
      </c>
      <c r="E74" s="134">
        <v>356572.41820491181</v>
      </c>
      <c r="F74" s="134">
        <v>114956.53072081445</v>
      </c>
      <c r="G74" s="134">
        <f t="shared" si="8"/>
        <v>241615.88748409736</v>
      </c>
      <c r="H74" s="131">
        <v>45904.72652906704</v>
      </c>
      <c r="I74" s="131">
        <v>1864.9799999999939</v>
      </c>
      <c r="J74" s="34">
        <f t="shared" si="9"/>
        <v>5.2634206922266555</v>
      </c>
      <c r="K74" s="66">
        <f t="shared" si="10"/>
        <v>0.72101653318173364</v>
      </c>
      <c r="L74" s="106">
        <f t="shared" si="11"/>
        <v>24.614058343289038</v>
      </c>
      <c r="M74" s="145"/>
    </row>
    <row r="75" spans="1:13" ht="15.75" x14ac:dyDescent="0.25">
      <c r="A75" s="4" t="s">
        <v>19</v>
      </c>
      <c r="B75" s="130">
        <v>670</v>
      </c>
      <c r="C75" s="132" t="s">
        <v>8</v>
      </c>
      <c r="D75" s="130" t="s">
        <v>2</v>
      </c>
      <c r="E75" s="134">
        <v>127814.98929954151</v>
      </c>
      <c r="F75" s="134">
        <v>81572.481999999975</v>
      </c>
      <c r="G75" s="134">
        <f t="shared" si="8"/>
        <v>46242.507299541539</v>
      </c>
      <c r="H75" s="131">
        <v>33510</v>
      </c>
      <c r="I75" s="131">
        <v>1810.5</v>
      </c>
      <c r="J75" s="34">
        <f t="shared" si="9"/>
        <v>1.3799614234420035</v>
      </c>
      <c r="K75" s="66">
        <f t="shared" si="10"/>
        <v>0.18903581143041143</v>
      </c>
      <c r="L75" s="106">
        <f t="shared" si="11"/>
        <v>18.508699254349626</v>
      </c>
      <c r="M75" s="145"/>
    </row>
    <row r="76" spans="1:13" ht="15.75" x14ac:dyDescent="0.25">
      <c r="A76" s="4" t="s">
        <v>19</v>
      </c>
      <c r="B76" s="130">
        <v>671</v>
      </c>
      <c r="C76" s="132" t="s">
        <v>8</v>
      </c>
      <c r="D76" s="130" t="s">
        <v>2</v>
      </c>
      <c r="E76" s="134">
        <v>127814.98929954151</v>
      </c>
      <c r="F76" s="134">
        <v>56877.94700000008</v>
      </c>
      <c r="G76" s="134">
        <f t="shared" si="8"/>
        <v>70937.042299541441</v>
      </c>
      <c r="H76" s="131">
        <v>23698</v>
      </c>
      <c r="I76" s="131">
        <v>1810.5</v>
      </c>
      <c r="J76" s="34">
        <f t="shared" si="9"/>
        <v>2.9933767532931657</v>
      </c>
      <c r="K76" s="66">
        <f t="shared" si="10"/>
        <v>0.41005161004015966</v>
      </c>
      <c r="L76" s="106">
        <f t="shared" si="11"/>
        <v>13.089201877934272</v>
      </c>
      <c r="M76" s="145"/>
    </row>
    <row r="77" spans="1:13" ht="15.75" x14ac:dyDescent="0.25">
      <c r="A77" s="135" t="s">
        <v>14</v>
      </c>
      <c r="B77" s="130">
        <v>672</v>
      </c>
      <c r="C77" s="132" t="s">
        <v>8</v>
      </c>
      <c r="D77" s="130" t="s">
        <v>2</v>
      </c>
      <c r="E77" s="134">
        <v>723284.37288622838</v>
      </c>
      <c r="F77" s="134">
        <v>151096.81962347339</v>
      </c>
      <c r="G77" s="134">
        <f t="shared" si="8"/>
        <v>572187.55326275504</v>
      </c>
      <c r="H77" s="131">
        <v>70517.320174403983</v>
      </c>
      <c r="I77" s="131">
        <v>3570.7999999999765</v>
      </c>
      <c r="J77" s="34">
        <f t="shared" si="9"/>
        <v>8.1141420554215102</v>
      </c>
      <c r="K77" s="66">
        <f t="shared" si="10"/>
        <v>1.1115263089618508</v>
      </c>
      <c r="L77" s="106">
        <f t="shared" si="11"/>
        <v>19.748325354095567</v>
      </c>
      <c r="M77" s="145"/>
    </row>
    <row r="78" spans="1:13" ht="15.75" x14ac:dyDescent="0.25">
      <c r="A78" s="135" t="s">
        <v>14</v>
      </c>
      <c r="B78" s="130">
        <v>673</v>
      </c>
      <c r="C78" s="132" t="s">
        <v>8</v>
      </c>
      <c r="D78" s="130" t="s">
        <v>2</v>
      </c>
      <c r="E78" s="134">
        <v>677628.2720097407</v>
      </c>
      <c r="F78" s="134">
        <v>440790.78698455455</v>
      </c>
      <c r="G78" s="134">
        <f t="shared" si="8"/>
        <v>236837.48502518615</v>
      </c>
      <c r="H78" s="131">
        <v>168499.22664830025</v>
      </c>
      <c r="I78" s="131">
        <v>3217.3200000000165</v>
      </c>
      <c r="J78" s="34">
        <f t="shared" si="9"/>
        <v>1.4055701603872925</v>
      </c>
      <c r="K78" s="66">
        <f t="shared" si="10"/>
        <v>0.19254385758730036</v>
      </c>
      <c r="L78" s="106">
        <f t="shared" si="11"/>
        <v>52.372541944319927</v>
      </c>
      <c r="M78" s="145"/>
    </row>
    <row r="79" spans="1:13" ht="15.75" x14ac:dyDescent="0.25">
      <c r="A79" s="135" t="s">
        <v>14</v>
      </c>
      <c r="B79" s="130">
        <v>674</v>
      </c>
      <c r="C79" s="132" t="s">
        <v>8</v>
      </c>
      <c r="D79" s="130" t="s">
        <v>2</v>
      </c>
      <c r="E79" s="134">
        <v>263164.14851217245</v>
      </c>
      <c r="F79" s="134">
        <v>76721.154559892646</v>
      </c>
      <c r="G79" s="134">
        <f t="shared" si="8"/>
        <v>186442.99395227979</v>
      </c>
      <c r="H79" s="131">
        <v>29857.377248321522</v>
      </c>
      <c r="I79" s="131">
        <v>1409.0200000000088</v>
      </c>
      <c r="J79" s="34">
        <f t="shared" si="9"/>
        <v>6.2444531681951725</v>
      </c>
      <c r="K79" s="66">
        <f t="shared" si="10"/>
        <v>0.85540454358837981</v>
      </c>
      <c r="L79" s="106">
        <f t="shared" si="11"/>
        <v>21.190172778471091</v>
      </c>
      <c r="M79" s="145"/>
    </row>
    <row r="80" spans="1:13" ht="15.75" x14ac:dyDescent="0.25">
      <c r="A80" s="135" t="s">
        <v>14</v>
      </c>
      <c r="B80" s="130">
        <v>675</v>
      </c>
      <c r="C80" s="132" t="s">
        <v>8</v>
      </c>
      <c r="D80" s="130" t="s">
        <v>2</v>
      </c>
      <c r="E80" s="134">
        <v>2829589.2214881191</v>
      </c>
      <c r="F80" s="134">
        <v>605590.95766187634</v>
      </c>
      <c r="G80" s="134">
        <f t="shared" si="8"/>
        <v>2223998.2638262426</v>
      </c>
      <c r="H80" s="131">
        <v>355794.83520788566</v>
      </c>
      <c r="I80" s="131">
        <v>16449.879999999881</v>
      </c>
      <c r="J80" s="34">
        <f t="shared" si="9"/>
        <v>6.2507884987335283</v>
      </c>
      <c r="K80" s="66">
        <f t="shared" si="10"/>
        <v>0.85627239708678471</v>
      </c>
      <c r="L80" s="106">
        <f t="shared" si="11"/>
        <v>21.629023142289686</v>
      </c>
      <c r="M80" s="145"/>
    </row>
    <row r="81" spans="1:13" ht="15.75" x14ac:dyDescent="0.25">
      <c r="A81" s="135" t="s">
        <v>14</v>
      </c>
      <c r="B81" s="130">
        <v>677</v>
      </c>
      <c r="C81" s="132" t="s">
        <v>8</v>
      </c>
      <c r="D81" s="130" t="s">
        <v>2</v>
      </c>
      <c r="E81" s="134">
        <v>390021.1013979073</v>
      </c>
      <c r="F81" s="134">
        <v>128603.70301970212</v>
      </c>
      <c r="G81" s="134">
        <f t="shared" si="8"/>
        <v>261417.39837820519</v>
      </c>
      <c r="H81" s="131">
        <v>50694.426827670155</v>
      </c>
      <c r="I81" s="131">
        <v>1655.7799999999881</v>
      </c>
      <c r="J81" s="34">
        <f t="shared" si="9"/>
        <v>5.1567285545384198</v>
      </c>
      <c r="K81" s="66">
        <f t="shared" si="10"/>
        <v>0.70640117185457807</v>
      </c>
      <c r="L81" s="106">
        <f t="shared" si="11"/>
        <v>30.616644015310317</v>
      </c>
      <c r="M81" s="145"/>
    </row>
    <row r="82" spans="1:13" ht="15.75" x14ac:dyDescent="0.25">
      <c r="A82" s="135" t="s">
        <v>14</v>
      </c>
      <c r="B82" s="130">
        <v>679</v>
      </c>
      <c r="C82" s="132" t="s">
        <v>8</v>
      </c>
      <c r="D82" s="130" t="s">
        <v>2</v>
      </c>
      <c r="E82" s="134">
        <v>113461.84878404712</v>
      </c>
      <c r="F82" s="134">
        <v>31068.045351947621</v>
      </c>
      <c r="G82" s="134">
        <f t="shared" si="8"/>
        <v>82393.803432099492</v>
      </c>
      <c r="H82" s="131">
        <v>17561.891228132699</v>
      </c>
      <c r="I82" s="131">
        <v>589.36999999999966</v>
      </c>
      <c r="J82" s="34">
        <f t="shared" si="9"/>
        <v>4.6916247437013743</v>
      </c>
      <c r="K82" s="66">
        <f t="shared" si="10"/>
        <v>0.64268832105498275</v>
      </c>
      <c r="L82" s="106">
        <f t="shared" si="11"/>
        <v>29.797735256515786</v>
      </c>
      <c r="M82" s="145"/>
    </row>
    <row r="83" spans="1:13" ht="15.75" x14ac:dyDescent="0.25">
      <c r="A83" s="133" t="s">
        <v>13</v>
      </c>
      <c r="B83" s="130">
        <v>684</v>
      </c>
      <c r="C83" s="132" t="s">
        <v>8</v>
      </c>
      <c r="D83" s="130" t="s">
        <v>2</v>
      </c>
      <c r="E83" s="134">
        <f>1234536-375810</f>
        <v>858726</v>
      </c>
      <c r="F83" s="134">
        <v>151485</v>
      </c>
      <c r="G83" s="134">
        <f t="shared" si="8"/>
        <v>707241</v>
      </c>
      <c r="H83" s="131">
        <v>78071</v>
      </c>
      <c r="I83" s="131">
        <f>6322.28-1850</f>
        <v>4472.28</v>
      </c>
      <c r="J83" s="34">
        <f t="shared" si="9"/>
        <v>9.0589463437127744</v>
      </c>
      <c r="K83" s="66">
        <f t="shared" si="10"/>
        <v>1.2409515539332567</v>
      </c>
      <c r="L83" s="106">
        <f t="shared" si="11"/>
        <v>17.45664403838758</v>
      </c>
      <c r="M83" s="145" t="s">
        <v>55</v>
      </c>
    </row>
    <row r="84" spans="1:13" ht="15.75" x14ac:dyDescent="0.25">
      <c r="A84" s="133" t="s">
        <v>13</v>
      </c>
      <c r="B84" s="130">
        <v>687</v>
      </c>
      <c r="C84" s="132" t="s">
        <v>8</v>
      </c>
      <c r="D84" s="130" t="s">
        <v>2</v>
      </c>
      <c r="E84" s="134">
        <f>137837-45104</f>
        <v>92733</v>
      </c>
      <c r="F84" s="134">
        <v>21229</v>
      </c>
      <c r="G84" s="134">
        <f t="shared" si="8"/>
        <v>71504</v>
      </c>
      <c r="H84" s="131">
        <v>7860</v>
      </c>
      <c r="I84" s="131">
        <v>462.86</v>
      </c>
      <c r="J84" s="34">
        <f t="shared" si="9"/>
        <v>9.0972010178117042</v>
      </c>
      <c r="K84" s="66">
        <f t="shared" si="10"/>
        <v>1.2461919202481786</v>
      </c>
      <c r="L84" s="106">
        <f t="shared" si="11"/>
        <v>16.981376658168777</v>
      </c>
      <c r="M84" s="145" t="s">
        <v>56</v>
      </c>
    </row>
    <row r="85" spans="1:13" ht="15.75" x14ac:dyDescent="0.25">
      <c r="A85" s="133" t="s">
        <v>13</v>
      </c>
      <c r="B85" s="130">
        <v>690</v>
      </c>
      <c r="C85" s="132" t="s">
        <v>8</v>
      </c>
      <c r="D85" s="130" t="s">
        <v>2</v>
      </c>
      <c r="E85" s="134">
        <f>2348273+211884</f>
        <v>2560157</v>
      </c>
      <c r="F85" s="134">
        <v>920476</v>
      </c>
      <c r="G85" s="134">
        <f t="shared" si="8"/>
        <v>1639681</v>
      </c>
      <c r="H85" s="131">
        <f>352794+609</f>
        <v>353403</v>
      </c>
      <c r="I85" s="131">
        <f>11967.6+1001</f>
        <v>12968.6</v>
      </c>
      <c r="J85" s="34">
        <f t="shared" si="9"/>
        <v>4.6396917966174591</v>
      </c>
      <c r="K85" s="66">
        <f t="shared" si="10"/>
        <v>0.63557421871472042</v>
      </c>
      <c r="L85" s="106">
        <f t="shared" si="11"/>
        <v>27.250666995666457</v>
      </c>
      <c r="M85" s="145"/>
    </row>
    <row r="86" spans="1:13" ht="15.75" x14ac:dyDescent="0.25">
      <c r="A86" s="133" t="s">
        <v>13</v>
      </c>
      <c r="B86" s="130">
        <v>691</v>
      </c>
      <c r="C86" s="132" t="s">
        <v>8</v>
      </c>
      <c r="D86" s="130" t="s">
        <v>2</v>
      </c>
      <c r="E86" s="134">
        <v>63478</v>
      </c>
      <c r="F86" s="134">
        <v>17591</v>
      </c>
      <c r="G86" s="134">
        <f t="shared" si="8"/>
        <v>45887</v>
      </c>
      <c r="H86" s="131">
        <v>8783</v>
      </c>
      <c r="I86" s="131">
        <v>267.62</v>
      </c>
      <c r="J86" s="34">
        <f t="shared" si="9"/>
        <v>5.2245246498918361</v>
      </c>
      <c r="K86" s="66">
        <f t="shared" si="10"/>
        <v>0.71568830820436113</v>
      </c>
      <c r="L86" s="106">
        <f t="shared" si="11"/>
        <v>32.818922352589489</v>
      </c>
      <c r="M86" s="145" t="s">
        <v>52</v>
      </c>
    </row>
    <row r="87" spans="1:13" ht="15.75" x14ac:dyDescent="0.25">
      <c r="A87" s="133" t="s">
        <v>13</v>
      </c>
      <c r="B87" s="130">
        <v>692</v>
      </c>
      <c r="C87" s="132" t="s">
        <v>8</v>
      </c>
      <c r="D87" s="130" t="s">
        <v>2</v>
      </c>
      <c r="E87" s="134">
        <v>384456</v>
      </c>
      <c r="F87" s="134">
        <v>113278</v>
      </c>
      <c r="G87" s="134">
        <f t="shared" si="8"/>
        <v>271178</v>
      </c>
      <c r="H87" s="131">
        <v>42070</v>
      </c>
      <c r="I87" s="131">
        <v>1734.62</v>
      </c>
      <c r="J87" s="34">
        <f t="shared" si="9"/>
        <v>6.4458759210839078</v>
      </c>
      <c r="K87" s="66">
        <f t="shared" si="10"/>
        <v>0.88299670151834353</v>
      </c>
      <c r="L87" s="106">
        <f t="shared" si="11"/>
        <v>24.253150545940898</v>
      </c>
      <c r="M87" s="145"/>
    </row>
    <row r="88" spans="1:13" ht="15.75" x14ac:dyDescent="0.25">
      <c r="A88" s="133" t="s">
        <v>13</v>
      </c>
      <c r="B88" s="130">
        <v>694</v>
      </c>
      <c r="C88" s="132" t="s">
        <v>8</v>
      </c>
      <c r="D88" s="130" t="s">
        <v>2</v>
      </c>
      <c r="E88" s="134">
        <f>316030-95804</f>
        <v>220226</v>
      </c>
      <c r="F88" s="134">
        <v>42060</v>
      </c>
      <c r="G88" s="134">
        <f t="shared" si="8"/>
        <v>178166</v>
      </c>
      <c r="H88" s="131">
        <v>18248</v>
      </c>
      <c r="I88" s="131">
        <f>1606.64-400</f>
        <v>1206.6400000000001</v>
      </c>
      <c r="J88" s="34">
        <f t="shared" si="9"/>
        <v>9.7635905304690933</v>
      </c>
      <c r="K88" s="66">
        <f t="shared" si="10"/>
        <v>1.33747815485878</v>
      </c>
      <c r="L88" s="106">
        <f t="shared" si="11"/>
        <v>15.122986143340183</v>
      </c>
      <c r="M88" s="145" t="s">
        <v>57</v>
      </c>
    </row>
    <row r="89" spans="1:13" ht="15.75" x14ac:dyDescent="0.25">
      <c r="A89" s="133" t="s">
        <v>13</v>
      </c>
      <c r="B89" s="130">
        <v>695</v>
      </c>
      <c r="C89" s="132" t="s">
        <v>8</v>
      </c>
      <c r="D89" s="130" t="s">
        <v>2</v>
      </c>
      <c r="E89" s="134">
        <v>834142</v>
      </c>
      <c r="F89" s="134">
        <v>224093</v>
      </c>
      <c r="G89" s="134">
        <f t="shared" si="8"/>
        <v>610049</v>
      </c>
      <c r="H89" s="131">
        <v>86220</v>
      </c>
      <c r="I89" s="131">
        <v>3435.82</v>
      </c>
      <c r="J89" s="34">
        <f t="shared" si="9"/>
        <v>7.0754929250753884</v>
      </c>
      <c r="K89" s="66">
        <f t="shared" si="10"/>
        <v>0.96924560617471078</v>
      </c>
      <c r="L89" s="106">
        <f t="shared" si="11"/>
        <v>25.094446158413419</v>
      </c>
      <c r="M89" s="145" t="s">
        <v>53</v>
      </c>
    </row>
    <row r="90" spans="1:13" ht="15.75" x14ac:dyDescent="0.25">
      <c r="A90" s="133" t="s">
        <v>13</v>
      </c>
      <c r="B90" s="130">
        <v>697</v>
      </c>
      <c r="C90" s="132" t="s">
        <v>8</v>
      </c>
      <c r="D90" s="130" t="s">
        <v>2</v>
      </c>
      <c r="E90" s="134">
        <v>551310</v>
      </c>
      <c r="F90" s="134">
        <v>173775</v>
      </c>
      <c r="G90" s="134">
        <f t="shared" si="8"/>
        <v>377535</v>
      </c>
      <c r="H90" s="131">
        <v>61379</v>
      </c>
      <c r="I90" s="131">
        <v>2345.2800000000002</v>
      </c>
      <c r="J90" s="34">
        <f t="shared" si="9"/>
        <v>6.1508822235618048</v>
      </c>
      <c r="K90" s="66">
        <f t="shared" si="10"/>
        <v>0.84258660596737056</v>
      </c>
      <c r="L90" s="106">
        <f t="shared" si="11"/>
        <v>26.171288716059486</v>
      </c>
      <c r="M90" s="145"/>
    </row>
    <row r="91" spans="1:13" ht="15.75" x14ac:dyDescent="0.25">
      <c r="A91" s="133" t="s">
        <v>13</v>
      </c>
      <c r="B91" s="130">
        <v>698</v>
      </c>
      <c r="C91" s="132" t="s">
        <v>8</v>
      </c>
      <c r="D91" s="130" t="s">
        <v>2</v>
      </c>
      <c r="E91" s="134">
        <f>2274661-43647-200548</f>
        <v>2030466</v>
      </c>
      <c r="F91" s="134">
        <v>370821</v>
      </c>
      <c r="G91" s="134">
        <f t="shared" si="8"/>
        <v>1659645</v>
      </c>
      <c r="H91" s="131">
        <v>179658</v>
      </c>
      <c r="I91" s="131">
        <v>11708</v>
      </c>
      <c r="J91" s="34">
        <f t="shared" si="9"/>
        <v>9.2378018234645829</v>
      </c>
      <c r="K91" s="66">
        <f t="shared" si="10"/>
        <v>1.2654523045841894</v>
      </c>
      <c r="L91" s="106">
        <f t="shared" si="11"/>
        <v>15.344892381277759</v>
      </c>
      <c r="M91" s="145" t="s">
        <v>54</v>
      </c>
    </row>
    <row r="92" spans="1:13" ht="15.75" x14ac:dyDescent="0.25">
      <c r="A92" s="133" t="s">
        <v>13</v>
      </c>
      <c r="B92" s="130">
        <v>699</v>
      </c>
      <c r="C92" s="132" t="s">
        <v>8</v>
      </c>
      <c r="D92" s="130" t="s">
        <v>2</v>
      </c>
      <c r="E92" s="134">
        <v>1298977</v>
      </c>
      <c r="F92" s="134">
        <v>343428</v>
      </c>
      <c r="G92" s="134">
        <f t="shared" si="8"/>
        <v>955549</v>
      </c>
      <c r="H92" s="131">
        <v>134335</v>
      </c>
      <c r="I92" s="131">
        <v>5759.56</v>
      </c>
      <c r="J92" s="34">
        <f t="shared" si="9"/>
        <v>7.1131797372241037</v>
      </c>
      <c r="K92" s="66">
        <f t="shared" si="10"/>
        <v>0.97440818318138411</v>
      </c>
      <c r="L92" s="106">
        <f t="shared" si="11"/>
        <v>23.323830292591794</v>
      </c>
      <c r="M92" s="145"/>
    </row>
    <row r="93" spans="1:13" ht="15.75" x14ac:dyDescent="0.25">
      <c r="A93" s="133" t="s">
        <v>10</v>
      </c>
      <c r="B93" s="130">
        <v>740</v>
      </c>
      <c r="C93" s="132" t="s">
        <v>8</v>
      </c>
      <c r="D93" s="130" t="s">
        <v>2</v>
      </c>
      <c r="E93" s="134">
        <v>117045.67594821747</v>
      </c>
      <c r="F93" s="134">
        <f>+H93/2*2.25</f>
        <v>10454.625</v>
      </c>
      <c r="G93" s="134">
        <f t="shared" si="8"/>
        <v>106591.05094821747</v>
      </c>
      <c r="H93" s="131">
        <v>9293</v>
      </c>
      <c r="I93" s="131">
        <v>944.44999999999982</v>
      </c>
      <c r="J93" s="34">
        <f t="shared" si="9"/>
        <v>11.470036688713813</v>
      </c>
      <c r="K93" s="66">
        <f t="shared" si="10"/>
        <v>1.5712379025635361</v>
      </c>
      <c r="L93" s="106">
        <f t="shared" si="11"/>
        <v>9.8395891788871843</v>
      </c>
      <c r="M93" s="139" t="s">
        <v>22</v>
      </c>
    </row>
    <row r="94" spans="1:13" ht="15.75" x14ac:dyDescent="0.25">
      <c r="A94" s="133" t="s">
        <v>10</v>
      </c>
      <c r="B94" s="130">
        <v>741</v>
      </c>
      <c r="C94" s="132" t="s">
        <v>8</v>
      </c>
      <c r="D94" s="130" t="s">
        <v>2</v>
      </c>
      <c r="E94" s="134">
        <v>154739.77411040064</v>
      </c>
      <c r="F94" s="134">
        <f>+H94/2*2.25</f>
        <v>11147.625</v>
      </c>
      <c r="G94" s="134">
        <f t="shared" si="8"/>
        <v>143592.14911040064</v>
      </c>
      <c r="H94" s="131">
        <v>9909</v>
      </c>
      <c r="I94" s="131">
        <v>1237.52</v>
      </c>
      <c r="J94" s="34">
        <f t="shared" si="9"/>
        <v>14.491083773377802</v>
      </c>
      <c r="K94" s="66">
        <f t="shared" si="10"/>
        <v>1.9850799689558634</v>
      </c>
      <c r="L94" s="106">
        <f t="shared" si="11"/>
        <v>8.0071433188958565</v>
      </c>
      <c r="M94" s="139" t="s">
        <v>22</v>
      </c>
    </row>
    <row r="95" spans="1:13" ht="15.75" x14ac:dyDescent="0.25">
      <c r="A95" s="133" t="s">
        <v>10</v>
      </c>
      <c r="B95" s="130">
        <v>742</v>
      </c>
      <c r="C95" s="132" t="s">
        <v>8</v>
      </c>
      <c r="D95" s="130" t="s">
        <v>2</v>
      </c>
      <c r="E95" s="134">
        <v>259475.52391999884</v>
      </c>
      <c r="F95" s="134">
        <v>39401.924520678862</v>
      </c>
      <c r="G95" s="134">
        <f t="shared" si="8"/>
        <v>220073.59939931997</v>
      </c>
      <c r="H95" s="131">
        <v>18071</v>
      </c>
      <c r="I95" s="131">
        <v>1886.5</v>
      </c>
      <c r="J95" s="34">
        <f t="shared" si="9"/>
        <v>12.178274550346963</v>
      </c>
      <c r="K95" s="66">
        <f t="shared" si="10"/>
        <v>1.668256787718762</v>
      </c>
      <c r="L95" s="106">
        <f t="shared" si="11"/>
        <v>9.5791147627882314</v>
      </c>
      <c r="M95" s="139"/>
    </row>
    <row r="96" spans="1:13" ht="15.75" x14ac:dyDescent="0.25">
      <c r="A96" s="133" t="s">
        <v>10</v>
      </c>
      <c r="B96" s="130">
        <v>743</v>
      </c>
      <c r="C96" s="132" t="s">
        <v>8</v>
      </c>
      <c r="D96" s="130" t="s">
        <v>2</v>
      </c>
      <c r="E96" s="134">
        <v>32366.915685564298</v>
      </c>
      <c r="F96" s="134">
        <f>+H96/2*2.25</f>
        <v>1111.5</v>
      </c>
      <c r="G96" s="134">
        <f t="shared" si="8"/>
        <v>31255.415685564298</v>
      </c>
      <c r="H96" s="131">
        <v>988</v>
      </c>
      <c r="I96" s="131">
        <v>247.95</v>
      </c>
      <c r="J96" s="34">
        <f t="shared" si="9"/>
        <v>31.635036118992204</v>
      </c>
      <c r="K96" s="66">
        <f t="shared" si="10"/>
        <v>4.3335665916427679</v>
      </c>
      <c r="L96" s="106">
        <f t="shared" si="11"/>
        <v>3.984674329501916</v>
      </c>
      <c r="M96" s="139" t="s">
        <v>22</v>
      </c>
    </row>
    <row r="97" spans="1:13" ht="15.75" x14ac:dyDescent="0.25">
      <c r="A97" s="133" t="s">
        <v>10</v>
      </c>
      <c r="B97" s="130">
        <v>747</v>
      </c>
      <c r="C97" s="132" t="s">
        <v>8</v>
      </c>
      <c r="D97" s="130" t="s">
        <v>2</v>
      </c>
      <c r="E97" s="134">
        <v>469859.78290421603</v>
      </c>
      <c r="F97" s="134">
        <f>155132.447827808-10455-11148-1112</f>
        <v>132417.44782780801</v>
      </c>
      <c r="G97" s="134">
        <f t="shared" si="8"/>
        <v>337442.335076408</v>
      </c>
      <c r="H97" s="131">
        <v>72580</v>
      </c>
      <c r="I97" s="131">
        <v>3471.72</v>
      </c>
      <c r="J97" s="34">
        <f t="shared" si="9"/>
        <v>4.6492468321356846</v>
      </c>
      <c r="K97" s="66">
        <f t="shared" si="10"/>
        <v>0.63688312768981981</v>
      </c>
      <c r="L97" s="106">
        <f t="shared" si="11"/>
        <v>20.906063853075711</v>
      </c>
      <c r="M97" s="139"/>
    </row>
    <row r="98" spans="1:13" ht="15.75" x14ac:dyDescent="0.25">
      <c r="A98" s="135" t="s">
        <v>14</v>
      </c>
      <c r="B98" s="130">
        <v>755</v>
      </c>
      <c r="C98" s="132" t="s">
        <v>8</v>
      </c>
      <c r="D98" s="130" t="s">
        <v>2</v>
      </c>
      <c r="E98" s="134">
        <v>1068699.9698077836</v>
      </c>
      <c r="F98" s="134">
        <v>150092.61114019933</v>
      </c>
      <c r="G98" s="134">
        <f t="shared" si="8"/>
        <v>918607.35866758425</v>
      </c>
      <c r="H98" s="131">
        <v>109437.23870138083</v>
      </c>
      <c r="I98" s="131">
        <v>5432.7999999999893</v>
      </c>
      <c r="J98" s="34">
        <f t="shared" si="9"/>
        <v>8.393919378523151</v>
      </c>
      <c r="K98" s="66">
        <f t="shared" si="10"/>
        <v>1.1498519696607057</v>
      </c>
      <c r="L98" s="106">
        <f t="shared" si="11"/>
        <v>20.14380037943253</v>
      </c>
      <c r="M98" s="145"/>
    </row>
    <row r="99" spans="1:13" ht="15.75" x14ac:dyDescent="0.25">
      <c r="A99" s="135" t="s">
        <v>14</v>
      </c>
      <c r="B99" s="130">
        <v>756</v>
      </c>
      <c r="C99" s="132" t="s">
        <v>8</v>
      </c>
      <c r="D99" s="130" t="s">
        <v>2</v>
      </c>
      <c r="E99" s="134">
        <v>249197.62246602311</v>
      </c>
      <c r="F99" s="134">
        <v>141037.53937404757</v>
      </c>
      <c r="G99" s="134">
        <f t="shared" si="8"/>
        <v>108160.08309197554</v>
      </c>
      <c r="H99" s="131">
        <v>53825.441145824079</v>
      </c>
      <c r="I99" s="131">
        <v>1360.4799999999962</v>
      </c>
      <c r="J99" s="34">
        <f t="shared" si="9"/>
        <v>2.009460225304013</v>
      </c>
      <c r="K99" s="66">
        <f t="shared" si="10"/>
        <v>0.27526852401424834</v>
      </c>
      <c r="L99" s="106">
        <f t="shared" si="11"/>
        <v>39.563566642526339</v>
      </c>
      <c r="M99" s="145"/>
    </row>
    <row r="100" spans="1:13" ht="15.75" x14ac:dyDescent="0.25">
      <c r="A100" s="135" t="s">
        <v>14</v>
      </c>
      <c r="B100" s="130">
        <v>758</v>
      </c>
      <c r="C100" s="132" t="s">
        <v>8</v>
      </c>
      <c r="D100" s="130" t="s">
        <v>2</v>
      </c>
      <c r="E100" s="134">
        <v>554622.65178107703</v>
      </c>
      <c r="F100" s="134">
        <v>251079.31961589807</v>
      </c>
      <c r="G100" s="134">
        <f t="shared" ref="G100:G131" si="12">+E100-F100</f>
        <v>303543.33216517896</v>
      </c>
      <c r="H100" s="131">
        <v>99611.763647733038</v>
      </c>
      <c r="I100" s="131">
        <v>2369.8199999999915</v>
      </c>
      <c r="J100" s="34">
        <f t="shared" ref="J100:J137" si="13">+G100/H100</f>
        <v>3.0472639078917361</v>
      </c>
      <c r="K100" s="66">
        <f t="shared" ref="K100:K109" si="14">+IF(D100="Weekday",J100/$J$140,J100/$J$141)</f>
        <v>0.41743341203996387</v>
      </c>
      <c r="L100" s="106">
        <f t="shared" ref="L100:L109" si="15">+H100/I100</f>
        <v>42.033472435768708</v>
      </c>
      <c r="M100" s="145"/>
    </row>
    <row r="101" spans="1:13" ht="15.75" x14ac:dyDescent="0.25">
      <c r="A101" s="135" t="s">
        <v>14</v>
      </c>
      <c r="B101" s="130">
        <v>760</v>
      </c>
      <c r="C101" s="132" t="s">
        <v>8</v>
      </c>
      <c r="D101" s="130" t="s">
        <v>2</v>
      </c>
      <c r="E101" s="134">
        <v>726893.55588521482</v>
      </c>
      <c r="F101" s="134">
        <v>319747.34833808587</v>
      </c>
      <c r="G101" s="134">
        <f t="shared" si="12"/>
        <v>407146.20754712896</v>
      </c>
      <c r="H101" s="131">
        <v>141261.15240076254</v>
      </c>
      <c r="I101" s="131">
        <v>3349.0599999999936</v>
      </c>
      <c r="J101" s="34">
        <f t="shared" si="13"/>
        <v>2.882223460785891</v>
      </c>
      <c r="K101" s="66">
        <f t="shared" si="14"/>
        <v>0.39482513161450561</v>
      </c>
      <c r="L101" s="106">
        <f t="shared" si="15"/>
        <v>42.179343577231464</v>
      </c>
      <c r="M101" s="145"/>
    </row>
    <row r="102" spans="1:13" ht="15.75" x14ac:dyDescent="0.25">
      <c r="A102" s="135" t="s">
        <v>14</v>
      </c>
      <c r="B102" s="130">
        <v>761</v>
      </c>
      <c r="C102" s="132" t="s">
        <v>8</v>
      </c>
      <c r="D102" s="130" t="s">
        <v>2</v>
      </c>
      <c r="E102" s="134">
        <v>447341.3847461</v>
      </c>
      <c r="F102" s="134">
        <v>139138.23531751987</v>
      </c>
      <c r="G102" s="134">
        <f t="shared" si="12"/>
        <v>308203.14942858013</v>
      </c>
      <c r="H102" s="131">
        <v>65224.145360320013</v>
      </c>
      <c r="I102" s="131">
        <v>2108.6599999999939</v>
      </c>
      <c r="J102" s="34">
        <f t="shared" si="13"/>
        <v>4.7252922629489857</v>
      </c>
      <c r="K102" s="66">
        <f t="shared" si="14"/>
        <v>0.6473003099930118</v>
      </c>
      <c r="L102" s="106">
        <f t="shared" si="15"/>
        <v>30.931560972522931</v>
      </c>
      <c r="M102" s="145"/>
    </row>
    <row r="103" spans="1:13" ht="15.75" x14ac:dyDescent="0.25">
      <c r="A103" s="135" t="s">
        <v>14</v>
      </c>
      <c r="B103" s="130">
        <v>762</v>
      </c>
      <c r="C103" s="132" t="s">
        <v>8</v>
      </c>
      <c r="D103" s="130" t="s">
        <v>2</v>
      </c>
      <c r="E103" s="134">
        <v>142480.09008477553</v>
      </c>
      <c r="F103" s="134">
        <v>37331.490321467776</v>
      </c>
      <c r="G103" s="134">
        <f t="shared" si="12"/>
        <v>105148.59976330775</v>
      </c>
      <c r="H103" s="131">
        <v>22975.529269847055</v>
      </c>
      <c r="I103" s="131">
        <v>614.47000000000048</v>
      </c>
      <c r="J103" s="34">
        <f t="shared" si="13"/>
        <v>4.5765474443848451</v>
      </c>
      <c r="K103" s="66">
        <f t="shared" si="14"/>
        <v>0.62692430744997885</v>
      </c>
      <c r="L103" s="106">
        <f t="shared" si="15"/>
        <v>37.390807150629058</v>
      </c>
      <c r="M103" s="145"/>
    </row>
    <row r="104" spans="1:13" ht="15.75" x14ac:dyDescent="0.25">
      <c r="A104" s="135" t="s">
        <v>14</v>
      </c>
      <c r="B104" s="130">
        <v>763</v>
      </c>
      <c r="C104" s="132" t="s">
        <v>8</v>
      </c>
      <c r="D104" s="130" t="s">
        <v>2</v>
      </c>
      <c r="E104" s="134">
        <v>425563.29010043095</v>
      </c>
      <c r="F104" s="134">
        <v>120263.18457949949</v>
      </c>
      <c r="G104" s="134">
        <f t="shared" si="12"/>
        <v>305300.10552093148</v>
      </c>
      <c r="H104" s="131">
        <v>56571.38497565523</v>
      </c>
      <c r="I104" s="131">
        <v>2080.4400000000132</v>
      </c>
      <c r="J104" s="34">
        <f t="shared" si="13"/>
        <v>5.3967231958756789</v>
      </c>
      <c r="K104" s="66">
        <f t="shared" si="14"/>
        <v>0.73927715011995598</v>
      </c>
      <c r="L104" s="106">
        <f t="shared" si="15"/>
        <v>27.19202907829828</v>
      </c>
      <c r="M104" s="145"/>
    </row>
    <row r="105" spans="1:13" ht="15.75" x14ac:dyDescent="0.25">
      <c r="A105" s="135" t="s">
        <v>14</v>
      </c>
      <c r="B105" s="130">
        <v>764</v>
      </c>
      <c r="C105" s="132" t="s">
        <v>8</v>
      </c>
      <c r="D105" s="130" t="s">
        <v>2</v>
      </c>
      <c r="E105" s="134">
        <v>311348.0868245826</v>
      </c>
      <c r="F105" s="134">
        <v>127565.41179562936</v>
      </c>
      <c r="G105" s="134">
        <f t="shared" si="12"/>
        <v>183782.67502895324</v>
      </c>
      <c r="H105" s="131">
        <v>53994.295584553853</v>
      </c>
      <c r="I105" s="131">
        <v>1425.5999999999965</v>
      </c>
      <c r="J105" s="34">
        <f t="shared" si="13"/>
        <v>3.4037424331456219</v>
      </c>
      <c r="K105" s="66">
        <f t="shared" si="14"/>
        <v>0.46626608673227699</v>
      </c>
      <c r="L105" s="106">
        <f t="shared" si="15"/>
        <v>37.874786465035065</v>
      </c>
      <c r="M105" s="145"/>
    </row>
    <row r="106" spans="1:13" ht="15.75" x14ac:dyDescent="0.25">
      <c r="A106" s="135" t="s">
        <v>14</v>
      </c>
      <c r="B106" s="130">
        <v>765</v>
      </c>
      <c r="C106" s="132" t="s">
        <v>8</v>
      </c>
      <c r="D106" s="130" t="s">
        <v>2</v>
      </c>
      <c r="E106" s="134">
        <v>345626.99741670332</v>
      </c>
      <c r="F106" s="134">
        <v>55613.886485305346</v>
      </c>
      <c r="G106" s="134">
        <f t="shared" si="12"/>
        <v>290013.110931398</v>
      </c>
      <c r="H106" s="131">
        <v>29548.497177474372</v>
      </c>
      <c r="I106" s="131">
        <v>1319.2599999999923</v>
      </c>
      <c r="J106" s="34">
        <f t="shared" si="13"/>
        <v>9.8148176264098783</v>
      </c>
      <c r="K106" s="66">
        <f t="shared" si="14"/>
        <v>1.3444955652616273</v>
      </c>
      <c r="L106" s="106">
        <f t="shared" si="15"/>
        <v>22.397781466484656</v>
      </c>
      <c r="M106" s="145"/>
    </row>
    <row r="107" spans="1:13" ht="15.75" x14ac:dyDescent="0.25">
      <c r="A107" s="135" t="s">
        <v>14</v>
      </c>
      <c r="B107" s="130">
        <v>766</v>
      </c>
      <c r="C107" s="132" t="s">
        <v>8</v>
      </c>
      <c r="D107" s="130" t="s">
        <v>2</v>
      </c>
      <c r="E107" s="134">
        <v>1556013.9851486704</v>
      </c>
      <c r="F107" s="134">
        <v>384708.10876698041</v>
      </c>
      <c r="G107" s="134">
        <f t="shared" si="12"/>
        <v>1171305.8763816899</v>
      </c>
      <c r="H107" s="131">
        <v>172045.1698616255</v>
      </c>
      <c r="I107" s="131">
        <v>7856.9100000000008</v>
      </c>
      <c r="J107" s="34">
        <f t="shared" si="13"/>
        <v>6.808129965658213</v>
      </c>
      <c r="K107" s="66">
        <f t="shared" si="14"/>
        <v>0.93262054324085109</v>
      </c>
      <c r="L107" s="106">
        <f t="shared" si="15"/>
        <v>21.897306938939799</v>
      </c>
      <c r="M107" s="145"/>
    </row>
    <row r="108" spans="1:13" ht="15.75" x14ac:dyDescent="0.25">
      <c r="A108" s="135" t="s">
        <v>14</v>
      </c>
      <c r="B108" s="130">
        <v>767</v>
      </c>
      <c r="C108" s="132" t="s">
        <v>8</v>
      </c>
      <c r="D108" s="130" t="s">
        <v>2</v>
      </c>
      <c r="E108" s="134">
        <v>407833.83524063695</v>
      </c>
      <c r="F108" s="134">
        <v>96974.418908042397</v>
      </c>
      <c r="G108" s="134">
        <f t="shared" si="12"/>
        <v>310859.41633259458</v>
      </c>
      <c r="H108" s="131">
        <v>40987.355801180434</v>
      </c>
      <c r="I108" s="131">
        <v>1691.3800000000047</v>
      </c>
      <c r="J108" s="34">
        <f t="shared" si="13"/>
        <v>7.5842759372060256</v>
      </c>
      <c r="K108" s="66">
        <f t="shared" si="14"/>
        <v>1.0389419092063048</v>
      </c>
      <c r="L108" s="106">
        <f t="shared" si="15"/>
        <v>24.233085291998439</v>
      </c>
      <c r="M108" s="145"/>
    </row>
    <row r="109" spans="1:13" ht="15.75" x14ac:dyDescent="0.25">
      <c r="A109" s="135" t="s">
        <v>14</v>
      </c>
      <c r="B109" s="130">
        <v>768</v>
      </c>
      <c r="C109" s="132" t="s">
        <v>8</v>
      </c>
      <c r="D109" s="130" t="s">
        <v>2</v>
      </c>
      <c r="E109" s="134">
        <v>1518460.2887044314</v>
      </c>
      <c r="F109" s="134">
        <v>930213.43769972085</v>
      </c>
      <c r="G109" s="134">
        <f t="shared" si="12"/>
        <v>588246.85100471054</v>
      </c>
      <c r="H109" s="131">
        <v>372451.70782843616</v>
      </c>
      <c r="I109" s="131">
        <v>5755.32</v>
      </c>
      <c r="J109" s="34">
        <f t="shared" si="13"/>
        <v>1.5793909348260444</v>
      </c>
      <c r="K109" s="66">
        <f t="shared" si="14"/>
        <v>0.2163549225789102</v>
      </c>
      <c r="L109" s="106">
        <f t="shared" si="15"/>
        <v>64.714335228699042</v>
      </c>
      <c r="M109" s="145"/>
    </row>
    <row r="110" spans="1:13" s="133" customFormat="1" ht="15.75" x14ac:dyDescent="0.25">
      <c r="A110" s="133" t="s">
        <v>10</v>
      </c>
      <c r="B110" s="130">
        <v>771</v>
      </c>
      <c r="C110" s="132" t="s">
        <v>8</v>
      </c>
      <c r="D110" s="130" t="s">
        <v>2</v>
      </c>
      <c r="E110" s="134">
        <v>161060.31636663488</v>
      </c>
      <c r="F110" s="134">
        <f>+H110/2*2.25</f>
        <v>8779.5</v>
      </c>
      <c r="G110" s="134">
        <f t="shared" si="12"/>
        <v>152280.81636663488</v>
      </c>
      <c r="H110" s="131">
        <v>7804</v>
      </c>
      <c r="I110" s="131">
        <v>1290.0500000000002</v>
      </c>
      <c r="J110" s="34">
        <f t="shared" ref="J110:J112" si="16">+G110/H110</f>
        <v>19.513174829143374</v>
      </c>
      <c r="K110" s="66">
        <f t="shared" ref="K110:K112" si="17">+IF(D110="Weekday",J110/$J$140,J110/$J$141)</f>
        <v>2.6730376478278597</v>
      </c>
      <c r="L110" s="106">
        <f t="shared" ref="L110:L112" si="18">+H110/I110</f>
        <v>6.0493779310879416</v>
      </c>
      <c r="M110" s="139" t="s">
        <v>23</v>
      </c>
    </row>
    <row r="111" spans="1:13" s="133" customFormat="1" ht="15.75" x14ac:dyDescent="0.25">
      <c r="A111" s="133" t="s">
        <v>10</v>
      </c>
      <c r="B111" s="130">
        <v>772</v>
      </c>
      <c r="C111" s="132" t="s">
        <v>8</v>
      </c>
      <c r="D111" s="130" t="s">
        <v>2</v>
      </c>
      <c r="E111" s="134">
        <v>295116.66640790633</v>
      </c>
      <c r="F111" s="134">
        <f>126168.927250099-8780</f>
        <v>117388.927250099</v>
      </c>
      <c r="G111" s="134">
        <f t="shared" si="12"/>
        <v>177727.73915780731</v>
      </c>
      <c r="H111" s="131">
        <v>58931</v>
      </c>
      <c r="I111" s="131">
        <v>2132.88</v>
      </c>
      <c r="J111" s="34">
        <f t="shared" si="16"/>
        <v>3.0158615865640717</v>
      </c>
      <c r="K111" s="66">
        <f t="shared" si="17"/>
        <v>0.41313172418685912</v>
      </c>
      <c r="L111" s="106">
        <f t="shared" si="18"/>
        <v>27.629777577735268</v>
      </c>
      <c r="M111" s="139"/>
    </row>
    <row r="112" spans="1:13" s="133" customFormat="1" ht="15.75" x14ac:dyDescent="0.25">
      <c r="A112" s="133" t="s">
        <v>10</v>
      </c>
      <c r="B112" s="130">
        <v>774</v>
      </c>
      <c r="C112" s="132" t="s">
        <v>8</v>
      </c>
      <c r="D112" s="130" t="s">
        <v>2</v>
      </c>
      <c r="E112" s="134">
        <v>262477.65054696851</v>
      </c>
      <c r="F112" s="134">
        <v>69547.026509169256</v>
      </c>
      <c r="G112" s="134">
        <f t="shared" si="12"/>
        <v>192930.62403779925</v>
      </c>
      <c r="H112" s="131">
        <v>32010</v>
      </c>
      <c r="I112" s="131">
        <v>1963.5999999999997</v>
      </c>
      <c r="J112" s="34">
        <f t="shared" si="16"/>
        <v>6.0271985016494609</v>
      </c>
      <c r="K112" s="66">
        <f t="shared" si="17"/>
        <v>0.82564363036293986</v>
      </c>
      <c r="L112" s="106">
        <f t="shared" si="18"/>
        <v>16.301690772051337</v>
      </c>
      <c r="M112" s="139"/>
    </row>
    <row r="113" spans="1:13" ht="15.75" x14ac:dyDescent="0.25">
      <c r="A113" s="133" t="s">
        <v>10</v>
      </c>
      <c r="B113" s="130">
        <v>776</v>
      </c>
      <c r="C113" s="132" t="s">
        <v>8</v>
      </c>
      <c r="D113" s="130" t="s">
        <v>2</v>
      </c>
      <c r="E113" s="134">
        <v>531120.90108687303</v>
      </c>
      <c r="F113" s="134">
        <v>204408.96720529269</v>
      </c>
      <c r="G113" s="134">
        <f t="shared" si="12"/>
        <v>326711.93388158036</v>
      </c>
      <c r="H113" s="131">
        <v>95457</v>
      </c>
      <c r="I113" s="131">
        <v>3631.0499999999997</v>
      </c>
      <c r="J113" s="34">
        <f t="shared" si="13"/>
        <v>3.4226084402566639</v>
      </c>
      <c r="K113" s="66">
        <f t="shared" ref="K113:K137" si="19">+IF(D113="Weekday",J113/$J$140,J113/$J$141)</f>
        <v>0.46885047126803614</v>
      </c>
      <c r="L113" s="106">
        <f t="shared" ref="L113:L137" si="20">+H113/I113</f>
        <v>26.289089932664108</v>
      </c>
      <c r="M113" s="139"/>
    </row>
    <row r="114" spans="1:13" ht="15.75" x14ac:dyDescent="0.25">
      <c r="A114" s="133" t="s">
        <v>10</v>
      </c>
      <c r="B114" s="130">
        <v>777</v>
      </c>
      <c r="C114" s="132" t="s">
        <v>8</v>
      </c>
      <c r="D114" s="130" t="s">
        <v>2</v>
      </c>
      <c r="E114" s="134">
        <v>366799.12731964327</v>
      </c>
      <c r="F114" s="134">
        <v>114352.3385925784</v>
      </c>
      <c r="G114" s="134">
        <f t="shared" si="12"/>
        <v>252446.78872706488</v>
      </c>
      <c r="H114" s="131">
        <v>53372</v>
      </c>
      <c r="I114" s="131">
        <v>2594.8200000000002</v>
      </c>
      <c r="J114" s="34">
        <f t="shared" si="13"/>
        <v>4.7299480762771653</v>
      </c>
      <c r="K114" s="66">
        <f t="shared" si="19"/>
        <v>0.64793809264070756</v>
      </c>
      <c r="L114" s="106">
        <f t="shared" si="20"/>
        <v>20.568671430002851</v>
      </c>
      <c r="M114" s="139"/>
    </row>
    <row r="115" spans="1:13" ht="15.75" x14ac:dyDescent="0.25">
      <c r="A115" s="133" t="s">
        <v>7</v>
      </c>
      <c r="B115" s="130">
        <v>780</v>
      </c>
      <c r="C115" s="132" t="s">
        <v>8</v>
      </c>
      <c r="D115" s="130" t="s">
        <v>2</v>
      </c>
      <c r="E115" s="134">
        <v>316824.05209904368</v>
      </c>
      <c r="F115" s="134">
        <v>63525</v>
      </c>
      <c r="G115" s="134">
        <f t="shared" si="12"/>
        <v>253299.05209904368</v>
      </c>
      <c r="H115" s="131">
        <v>25104</v>
      </c>
      <c r="I115" s="131">
        <v>1590.6570000000002</v>
      </c>
      <c r="J115" s="34">
        <f t="shared" si="13"/>
        <v>10.089987734984213</v>
      </c>
      <c r="K115" s="66">
        <f t="shared" si="19"/>
        <v>1.3821901006827688</v>
      </c>
      <c r="L115" s="106">
        <f t="shared" si="20"/>
        <v>15.782157938512198</v>
      </c>
      <c r="M115" s="145"/>
    </row>
    <row r="116" spans="1:13" ht="15.75" x14ac:dyDescent="0.25">
      <c r="A116" s="133" t="s">
        <v>7</v>
      </c>
      <c r="B116" s="130">
        <v>781</v>
      </c>
      <c r="C116" s="132" t="s">
        <v>8</v>
      </c>
      <c r="D116" s="130" t="s">
        <v>2</v>
      </c>
      <c r="E116" s="134">
        <v>1671249.6809114781</v>
      </c>
      <c r="F116" s="134">
        <v>1003125</v>
      </c>
      <c r="G116" s="134">
        <f t="shared" si="12"/>
        <v>668124.68091147812</v>
      </c>
      <c r="H116" s="131">
        <v>396420</v>
      </c>
      <c r="I116" s="131">
        <v>8005.4399999999987</v>
      </c>
      <c r="J116" s="34">
        <f t="shared" si="13"/>
        <v>1.685395996446895</v>
      </c>
      <c r="K116" s="66">
        <f t="shared" si="19"/>
        <v>0.23087616389683494</v>
      </c>
      <c r="L116" s="106">
        <f t="shared" si="20"/>
        <v>49.518827197505708</v>
      </c>
      <c r="M116" s="145"/>
    </row>
    <row r="117" spans="1:13" ht="15.75" x14ac:dyDescent="0.25">
      <c r="A117" s="133" t="s">
        <v>7</v>
      </c>
      <c r="B117" s="130">
        <v>782</v>
      </c>
      <c r="C117" s="132" t="s">
        <v>8</v>
      </c>
      <c r="D117" s="130" t="s">
        <v>2</v>
      </c>
      <c r="E117" s="134">
        <v>483482.25521254685</v>
      </c>
      <c r="F117" s="134">
        <v>108202</v>
      </c>
      <c r="G117" s="134">
        <f t="shared" si="12"/>
        <v>375280.25521254685</v>
      </c>
      <c r="H117" s="131">
        <v>42760</v>
      </c>
      <c r="I117" s="131">
        <v>2415.8339999999998</v>
      </c>
      <c r="J117" s="34">
        <f t="shared" si="13"/>
        <v>8.7764325353729387</v>
      </c>
      <c r="K117" s="66">
        <f t="shared" si="19"/>
        <v>1.2022510322428683</v>
      </c>
      <c r="L117" s="106">
        <f t="shared" si="20"/>
        <v>17.699891631627008</v>
      </c>
      <c r="M117" s="145"/>
    </row>
    <row r="118" spans="1:13" ht="15.75" x14ac:dyDescent="0.25">
      <c r="A118" s="133" t="s">
        <v>7</v>
      </c>
      <c r="B118" s="130">
        <v>783</v>
      </c>
      <c r="C118" s="132" t="s">
        <v>8</v>
      </c>
      <c r="D118" s="130" t="s">
        <v>2</v>
      </c>
      <c r="E118" s="134">
        <v>487300.97583759588</v>
      </c>
      <c r="F118" s="134">
        <f>175490-7674</f>
        <v>167816</v>
      </c>
      <c r="G118" s="134">
        <f t="shared" si="12"/>
        <v>319484.97583759588</v>
      </c>
      <c r="H118" s="131">
        <v>69351</v>
      </c>
      <c r="I118" s="131">
        <v>2366.7690000000002</v>
      </c>
      <c r="J118" s="34">
        <f t="shared" si="13"/>
        <v>4.6067825386453816</v>
      </c>
      <c r="K118" s="66">
        <f t="shared" si="19"/>
        <v>0.63106610118429884</v>
      </c>
      <c r="L118" s="106">
        <f t="shared" si="20"/>
        <v>29.301972435839744</v>
      </c>
      <c r="M118" s="139" t="s">
        <v>26</v>
      </c>
    </row>
    <row r="119" spans="1:13" ht="15.75" x14ac:dyDescent="0.25">
      <c r="A119" s="133" t="s">
        <v>7</v>
      </c>
      <c r="B119" s="130">
        <v>785</v>
      </c>
      <c r="C119" s="132" t="s">
        <v>8</v>
      </c>
      <c r="D119" s="130" t="s">
        <v>2</v>
      </c>
      <c r="E119" s="134">
        <v>870130.30286879663</v>
      </c>
      <c r="F119" s="134">
        <v>573187</v>
      </c>
      <c r="G119" s="134">
        <f t="shared" si="12"/>
        <v>296943.30286879663</v>
      </c>
      <c r="H119" s="131">
        <v>226515</v>
      </c>
      <c r="I119" s="131">
        <v>3959.5989999999997</v>
      </c>
      <c r="J119" s="34">
        <f t="shared" si="13"/>
        <v>1.3109211437158539</v>
      </c>
      <c r="K119" s="66">
        <f t="shared" si="19"/>
        <v>0.17957823886518548</v>
      </c>
      <c r="L119" s="106">
        <f t="shared" si="20"/>
        <v>57.206550461296715</v>
      </c>
      <c r="M119" s="139"/>
    </row>
    <row r="120" spans="1:13" ht="15.75" x14ac:dyDescent="0.25">
      <c r="A120" s="133" t="s">
        <v>7</v>
      </c>
      <c r="B120" s="130">
        <v>787</v>
      </c>
      <c r="C120" s="132" t="s">
        <v>8</v>
      </c>
      <c r="D120" s="130" t="s">
        <v>2</v>
      </c>
      <c r="E120" s="134">
        <v>55482.436819488808</v>
      </c>
      <c r="F120" s="134">
        <v>48699</v>
      </c>
      <c r="G120" s="134">
        <f t="shared" si="12"/>
        <v>6783.4368194888084</v>
      </c>
      <c r="H120" s="131">
        <v>5685</v>
      </c>
      <c r="I120" s="131">
        <v>398</v>
      </c>
      <c r="J120" s="34">
        <f t="shared" si="13"/>
        <v>1.1932166788898519</v>
      </c>
      <c r="K120" s="66">
        <f t="shared" si="19"/>
        <v>0.16345433957395233</v>
      </c>
      <c r="L120" s="106">
        <f t="shared" si="20"/>
        <v>14.28391959798995</v>
      </c>
      <c r="M120" s="139"/>
    </row>
    <row r="121" spans="1:13" ht="15.75" x14ac:dyDescent="0.25">
      <c r="A121" s="133" t="s">
        <v>7</v>
      </c>
      <c r="B121" s="130">
        <v>788</v>
      </c>
      <c r="C121" s="132" t="s">
        <v>8</v>
      </c>
      <c r="D121" s="130" t="s">
        <v>2</v>
      </c>
      <c r="E121" s="134">
        <v>66480.74751903837</v>
      </c>
      <c r="F121" s="134">
        <f>+H121/2*2.25</f>
        <v>7673.625</v>
      </c>
      <c r="G121" s="134">
        <f t="shared" si="12"/>
        <v>58807.12251903837</v>
      </c>
      <c r="H121" s="131">
        <v>6821</v>
      </c>
      <c r="I121" s="131">
        <v>476</v>
      </c>
      <c r="J121" s="34">
        <f t="shared" si="13"/>
        <v>8.6214810906081762</v>
      </c>
      <c r="K121" s="66">
        <f t="shared" si="19"/>
        <v>1.181024806932627</v>
      </c>
      <c r="L121" s="106">
        <f t="shared" si="20"/>
        <v>14.329831932773109</v>
      </c>
      <c r="M121" s="139" t="s">
        <v>25</v>
      </c>
    </row>
    <row r="122" spans="1:13" ht="15.75" x14ac:dyDescent="0.25">
      <c r="A122" s="133" t="s">
        <v>7</v>
      </c>
      <c r="B122" s="130">
        <v>789</v>
      </c>
      <c r="C122" s="132" t="s">
        <v>8</v>
      </c>
      <c r="D122" s="130" t="s">
        <v>2</v>
      </c>
      <c r="E122" s="134">
        <v>82260.875588086958</v>
      </c>
      <c r="F122" s="134">
        <v>49699</v>
      </c>
      <c r="G122" s="134">
        <f t="shared" si="12"/>
        <v>32561.875588086958</v>
      </c>
      <c r="H122" s="131">
        <v>19245</v>
      </c>
      <c r="I122" s="131">
        <v>379.96599999999995</v>
      </c>
      <c r="J122" s="34">
        <f t="shared" si="13"/>
        <v>1.691965476128187</v>
      </c>
      <c r="K122" s="66">
        <f t="shared" si="19"/>
        <v>0.23177609262029961</v>
      </c>
      <c r="L122" s="106">
        <f t="shared" si="20"/>
        <v>50.64926861877116</v>
      </c>
      <c r="M122" s="139"/>
    </row>
    <row r="123" spans="1:13" ht="15.75" x14ac:dyDescent="0.25">
      <c r="A123" s="133" t="s">
        <v>10</v>
      </c>
      <c r="B123" s="130">
        <v>790</v>
      </c>
      <c r="C123" s="132" t="s">
        <v>8</v>
      </c>
      <c r="D123" s="130" t="s">
        <v>2</v>
      </c>
      <c r="E123" s="134">
        <v>488822.71634788823</v>
      </c>
      <c r="F123" s="134">
        <f>181775.733346072-6077</f>
        <v>175698.733346072</v>
      </c>
      <c r="G123" s="134">
        <f t="shared" si="12"/>
        <v>313123.9830018162</v>
      </c>
      <c r="H123" s="131">
        <v>84715</v>
      </c>
      <c r="I123" s="131">
        <v>3763.2200000000007</v>
      </c>
      <c r="J123" s="34">
        <f t="shared" si="13"/>
        <v>3.696204721735421</v>
      </c>
      <c r="K123" s="66">
        <f t="shared" si="19"/>
        <v>0.50632941393635911</v>
      </c>
      <c r="L123" s="106">
        <f t="shared" si="20"/>
        <v>22.511306806405148</v>
      </c>
      <c r="M123" s="139"/>
    </row>
    <row r="124" spans="1:13" ht="15.75" x14ac:dyDescent="0.25">
      <c r="A124" s="133" t="s">
        <v>10</v>
      </c>
      <c r="B124" s="130">
        <v>791</v>
      </c>
      <c r="C124" s="132" t="s">
        <v>8</v>
      </c>
      <c r="D124" s="130" t="s">
        <v>2</v>
      </c>
      <c r="E124" s="134">
        <v>99785.119659423872</v>
      </c>
      <c r="F124" s="134">
        <f>+H124/2*2.25</f>
        <v>6077.25</v>
      </c>
      <c r="G124" s="134">
        <f t="shared" si="12"/>
        <v>93707.869659423872</v>
      </c>
      <c r="H124" s="131">
        <v>5402</v>
      </c>
      <c r="I124" s="131">
        <v>801.37999999999977</v>
      </c>
      <c r="J124" s="34">
        <f t="shared" si="13"/>
        <v>17.346884424180651</v>
      </c>
      <c r="K124" s="66">
        <f t="shared" si="19"/>
        <v>2.3762855375589935</v>
      </c>
      <c r="L124" s="106">
        <f t="shared" si="20"/>
        <v>6.7408719958072343</v>
      </c>
      <c r="M124" s="139" t="s">
        <v>24</v>
      </c>
    </row>
    <row r="125" spans="1:13" ht="15.75" x14ac:dyDescent="0.25">
      <c r="A125" s="133" t="s">
        <v>10</v>
      </c>
      <c r="B125" s="130">
        <v>793</v>
      </c>
      <c r="C125" s="132" t="s">
        <v>8</v>
      </c>
      <c r="D125" s="130" t="s">
        <v>2</v>
      </c>
      <c r="E125" s="134">
        <v>135361.51555439321</v>
      </c>
      <c r="F125" s="134">
        <v>42219.688630142417</v>
      </c>
      <c r="G125" s="134">
        <f t="shared" si="12"/>
        <v>93141.826924250781</v>
      </c>
      <c r="H125" s="131">
        <v>19759</v>
      </c>
      <c r="I125" s="131">
        <v>1031.2400000000002</v>
      </c>
      <c r="J125" s="34">
        <f t="shared" si="13"/>
        <v>4.713893766093971</v>
      </c>
      <c r="K125" s="66">
        <f t="shared" si="19"/>
        <v>0.64573887206766734</v>
      </c>
      <c r="L125" s="106">
        <f t="shared" si="20"/>
        <v>19.160428222334271</v>
      </c>
      <c r="M125" s="139"/>
    </row>
    <row r="126" spans="1:13" ht="15.75" x14ac:dyDescent="0.25">
      <c r="A126" s="133" t="s">
        <v>10</v>
      </c>
      <c r="B126" s="130">
        <v>795</v>
      </c>
      <c r="C126" s="132" t="s">
        <v>8</v>
      </c>
      <c r="D126" s="130" t="s">
        <v>2</v>
      </c>
      <c r="E126" s="134">
        <v>77410.189623296712</v>
      </c>
      <c r="F126" s="134">
        <v>12544.316118160083</v>
      </c>
      <c r="G126" s="134">
        <f t="shared" si="12"/>
        <v>64865.873505136631</v>
      </c>
      <c r="H126" s="131">
        <v>5888</v>
      </c>
      <c r="I126" s="131">
        <v>549.03</v>
      </c>
      <c r="J126" s="34">
        <f t="shared" si="13"/>
        <v>11.01662253823652</v>
      </c>
      <c r="K126" s="66">
        <f t="shared" si="19"/>
        <v>1.5091263751008932</v>
      </c>
      <c r="L126" s="106">
        <f t="shared" si="20"/>
        <v>10.724368431597545</v>
      </c>
      <c r="M126" s="139"/>
    </row>
    <row r="127" spans="1:13" ht="15.75" x14ac:dyDescent="0.25">
      <c r="A127" s="135" t="s">
        <v>14</v>
      </c>
      <c r="B127" s="130">
        <v>850</v>
      </c>
      <c r="C127" s="132" t="s">
        <v>8</v>
      </c>
      <c r="D127" s="130" t="s">
        <v>2</v>
      </c>
      <c r="E127" s="134">
        <v>2594619.4929531435</v>
      </c>
      <c r="F127" s="134">
        <v>1318462.0115158313</v>
      </c>
      <c r="G127" s="134">
        <f t="shared" si="12"/>
        <v>1276157.4814373122</v>
      </c>
      <c r="H127" s="131">
        <v>515535.25264719682</v>
      </c>
      <c r="I127" s="131">
        <v>9868.0000000000273</v>
      </c>
      <c r="J127" s="34">
        <f t="shared" si="13"/>
        <v>2.4754029426395836</v>
      </c>
      <c r="K127" s="66">
        <f t="shared" si="19"/>
        <v>0.33909629351227172</v>
      </c>
      <c r="L127" s="106">
        <f t="shared" si="20"/>
        <v>52.243134641993855</v>
      </c>
      <c r="M127" s="145"/>
    </row>
    <row r="128" spans="1:13" ht="15.75" x14ac:dyDescent="0.25">
      <c r="A128" s="135" t="s">
        <v>14</v>
      </c>
      <c r="B128" s="130">
        <v>852</v>
      </c>
      <c r="C128" s="132" t="s">
        <v>8</v>
      </c>
      <c r="D128" s="130" t="s">
        <v>2</v>
      </c>
      <c r="E128" s="134">
        <v>1916777.2580180129</v>
      </c>
      <c r="F128" s="134">
        <v>334212.91078764439</v>
      </c>
      <c r="G128" s="134">
        <f t="shared" si="12"/>
        <v>1582564.3472303685</v>
      </c>
      <c r="H128" s="131">
        <v>230170.22159364191</v>
      </c>
      <c r="I128" s="131">
        <v>10968.979999999996</v>
      </c>
      <c r="J128" s="34">
        <f t="shared" si="13"/>
        <v>6.8756259444557291</v>
      </c>
      <c r="K128" s="66">
        <f t="shared" si="19"/>
        <v>0.94186656773366151</v>
      </c>
      <c r="L128" s="106">
        <f t="shared" si="20"/>
        <v>20.983739745504323</v>
      </c>
      <c r="M128" s="145"/>
    </row>
    <row r="129" spans="1:13" ht="15.75" x14ac:dyDescent="0.25">
      <c r="A129" s="135" t="s">
        <v>14</v>
      </c>
      <c r="B129" s="130">
        <v>854</v>
      </c>
      <c r="C129" s="132" t="s">
        <v>8</v>
      </c>
      <c r="D129" s="130" t="s">
        <v>2</v>
      </c>
      <c r="E129" s="134">
        <v>974885.55492132914</v>
      </c>
      <c r="F129" s="134">
        <v>306400.39299501356</v>
      </c>
      <c r="G129" s="134">
        <f t="shared" si="12"/>
        <v>668485.16192631563</v>
      </c>
      <c r="H129" s="131">
        <v>132658.84242766944</v>
      </c>
      <c r="I129" s="131">
        <v>4002.3300000000195</v>
      </c>
      <c r="J129" s="34">
        <f t="shared" si="13"/>
        <v>5.0391300699823214</v>
      </c>
      <c r="K129" s="66">
        <f t="shared" si="19"/>
        <v>0.69029179040853716</v>
      </c>
      <c r="L129" s="106">
        <f t="shared" si="20"/>
        <v>33.145403409431204</v>
      </c>
      <c r="M129" s="145"/>
    </row>
    <row r="130" spans="1:13" ht="15.75" x14ac:dyDescent="0.25">
      <c r="A130" s="135" t="s">
        <v>14</v>
      </c>
      <c r="B130" s="130">
        <v>860</v>
      </c>
      <c r="C130" s="132" t="s">
        <v>8</v>
      </c>
      <c r="D130" s="130" t="s">
        <v>2</v>
      </c>
      <c r="E130" s="134">
        <v>906995.24681570556</v>
      </c>
      <c r="F130" s="134">
        <v>302462.53666722024</v>
      </c>
      <c r="G130" s="134">
        <f t="shared" si="12"/>
        <v>604532.71014848538</v>
      </c>
      <c r="H130" s="131">
        <v>126319.59377364982</v>
      </c>
      <c r="I130" s="131">
        <v>3883.7000000000075</v>
      </c>
      <c r="J130" s="34">
        <f t="shared" si="13"/>
        <v>4.7857398214226246</v>
      </c>
      <c r="K130" s="66">
        <f t="shared" si="19"/>
        <v>0.65558079745515407</v>
      </c>
      <c r="L130" s="106">
        <f t="shared" si="20"/>
        <v>32.525579672387046</v>
      </c>
      <c r="M130" s="145"/>
    </row>
    <row r="131" spans="1:13" ht="15.75" x14ac:dyDescent="0.25">
      <c r="A131" s="135" t="s">
        <v>14</v>
      </c>
      <c r="B131" s="130">
        <v>865</v>
      </c>
      <c r="C131" s="132" t="s">
        <v>8</v>
      </c>
      <c r="D131" s="130" t="s">
        <v>2</v>
      </c>
      <c r="E131" s="134">
        <v>963048.40840813296</v>
      </c>
      <c r="F131" s="134">
        <v>383332.65836210788</v>
      </c>
      <c r="G131" s="134">
        <f t="shared" si="12"/>
        <v>579715.75004602503</v>
      </c>
      <c r="H131" s="131">
        <v>146190.87833148302</v>
      </c>
      <c r="I131" s="131">
        <v>3961.7500000000209</v>
      </c>
      <c r="J131" s="34">
        <f t="shared" si="13"/>
        <v>3.9654714210796285</v>
      </c>
      <c r="K131" s="66">
        <f t="shared" si="19"/>
        <v>0.54321526316159296</v>
      </c>
      <c r="L131" s="106">
        <f t="shared" si="20"/>
        <v>36.900581392435726</v>
      </c>
      <c r="M131" s="145"/>
    </row>
    <row r="132" spans="1:13" ht="45" x14ac:dyDescent="0.25">
      <c r="A132" s="133" t="s">
        <v>12</v>
      </c>
      <c r="B132" s="130" t="s">
        <v>64</v>
      </c>
      <c r="C132" s="132" t="s">
        <v>8</v>
      </c>
      <c r="D132" s="130" t="s">
        <v>2</v>
      </c>
      <c r="E132" s="134">
        <v>589172</v>
      </c>
      <c r="F132" s="134">
        <v>14910</v>
      </c>
      <c r="G132" s="134">
        <f t="shared" ref="G132:G137" si="21">+E132-F132</f>
        <v>574262</v>
      </c>
      <c r="H132" s="131">
        <v>13239</v>
      </c>
      <c r="I132" s="131">
        <v>2920</v>
      </c>
      <c r="J132" s="34">
        <f t="shared" si="13"/>
        <v>43.376539013520656</v>
      </c>
      <c r="K132" s="66">
        <f t="shared" si="19"/>
        <v>5.9419916456877608</v>
      </c>
      <c r="L132" s="106">
        <f t="shared" si="20"/>
        <v>4.5339041095890407</v>
      </c>
      <c r="M132" s="145" t="s">
        <v>65</v>
      </c>
    </row>
    <row r="133" spans="1:13" ht="30" x14ac:dyDescent="0.25">
      <c r="A133" s="133" t="s">
        <v>12</v>
      </c>
      <c r="B133" s="130">
        <v>495</v>
      </c>
      <c r="C133" s="132" t="s">
        <v>8</v>
      </c>
      <c r="D133" s="130" t="s">
        <v>4</v>
      </c>
      <c r="E133" s="134">
        <v>111533</v>
      </c>
      <c r="F133" s="134">
        <v>2204</v>
      </c>
      <c r="G133" s="134">
        <f t="shared" si="21"/>
        <v>109329</v>
      </c>
      <c r="H133" s="131">
        <v>2978</v>
      </c>
      <c r="I133" s="131">
        <v>558</v>
      </c>
      <c r="J133" s="34">
        <f t="shared" si="13"/>
        <v>36.712222968435192</v>
      </c>
      <c r="K133" s="66">
        <f t="shared" si="19"/>
        <v>1.6187419482002572</v>
      </c>
      <c r="L133" s="106">
        <f t="shared" si="20"/>
        <v>5.3369175627240146</v>
      </c>
      <c r="M133" s="145" t="s">
        <v>66</v>
      </c>
    </row>
    <row r="134" spans="1:13" ht="15.75" x14ac:dyDescent="0.25">
      <c r="A134" s="4" t="s">
        <v>14</v>
      </c>
      <c r="B134" s="130">
        <v>675</v>
      </c>
      <c r="C134" s="132" t="s">
        <v>8</v>
      </c>
      <c r="D134" s="130" t="s">
        <v>4</v>
      </c>
      <c r="E134" s="134">
        <v>203828.51377689312</v>
      </c>
      <c r="F134" s="134">
        <v>25100.927669518878</v>
      </c>
      <c r="G134" s="134">
        <f t="shared" si="21"/>
        <v>178727.58610737423</v>
      </c>
      <c r="H134" s="131">
        <v>21860.472214088848</v>
      </c>
      <c r="I134" s="131">
        <v>1323.1499999999987</v>
      </c>
      <c r="J134" s="34">
        <f t="shared" si="13"/>
        <v>8.1758337311755849</v>
      </c>
      <c r="K134" s="66">
        <f t="shared" si="19"/>
        <v>0.36049478762273518</v>
      </c>
      <c r="L134" s="106">
        <f t="shared" si="20"/>
        <v>16.521537402478078</v>
      </c>
      <c r="M134" s="145"/>
    </row>
    <row r="135" spans="1:13" ht="15.75" x14ac:dyDescent="0.25">
      <c r="A135" s="4" t="s">
        <v>14</v>
      </c>
      <c r="B135" s="130">
        <v>852</v>
      </c>
      <c r="C135" s="132" t="s">
        <v>8</v>
      </c>
      <c r="D135" s="130" t="s">
        <v>4</v>
      </c>
      <c r="E135" s="134">
        <v>176224.73397097707</v>
      </c>
      <c r="F135" s="134">
        <v>19230.050404328606</v>
      </c>
      <c r="G135" s="134">
        <f t="shared" si="21"/>
        <v>156994.68356664845</v>
      </c>
      <c r="H135" s="131">
        <v>16709.382232594569</v>
      </c>
      <c r="I135" s="131">
        <v>1041.4499999999991</v>
      </c>
      <c r="J135" s="34">
        <f t="shared" si="13"/>
        <v>9.3956007099055334</v>
      </c>
      <c r="K135" s="66">
        <f t="shared" si="19"/>
        <v>0.41427763747078994</v>
      </c>
      <c r="L135" s="106">
        <f t="shared" si="20"/>
        <v>16.044344166877512</v>
      </c>
      <c r="M135" s="145"/>
    </row>
    <row r="136" spans="1:13" ht="30" x14ac:dyDescent="0.25">
      <c r="A136" s="133" t="s">
        <v>12</v>
      </c>
      <c r="B136" s="130">
        <v>495</v>
      </c>
      <c r="C136" s="132" t="s">
        <v>8</v>
      </c>
      <c r="D136" s="130" t="s">
        <v>5</v>
      </c>
      <c r="E136" s="134">
        <v>106469</v>
      </c>
      <c r="F136" s="134">
        <v>2533</v>
      </c>
      <c r="G136" s="134">
        <f t="shared" si="21"/>
        <v>103936</v>
      </c>
      <c r="H136" s="131">
        <v>2176</v>
      </c>
      <c r="I136" s="131">
        <v>531</v>
      </c>
      <c r="J136" s="34">
        <f t="shared" si="13"/>
        <v>47.764705882352942</v>
      </c>
      <c r="K136" s="66">
        <f t="shared" si="19"/>
        <v>2.1060760369016656</v>
      </c>
      <c r="L136" s="106">
        <f t="shared" si="20"/>
        <v>4.0979284369114879</v>
      </c>
      <c r="M136" s="145" t="s">
        <v>77</v>
      </c>
    </row>
    <row r="137" spans="1:13" ht="16.5" thickBot="1" x14ac:dyDescent="0.3">
      <c r="A137" s="137" t="s">
        <v>14</v>
      </c>
      <c r="B137" s="37">
        <v>675</v>
      </c>
      <c r="C137" s="138" t="s">
        <v>8</v>
      </c>
      <c r="D137" s="37" t="s">
        <v>5</v>
      </c>
      <c r="E137" s="39">
        <v>156217.27862406676</v>
      </c>
      <c r="F137" s="39">
        <v>14852.603743374615</v>
      </c>
      <c r="G137" s="39">
        <f t="shared" si="21"/>
        <v>141364.67488069215</v>
      </c>
      <c r="H137" s="41">
        <v>12456.103657029338</v>
      </c>
      <c r="I137" s="41">
        <v>983.25</v>
      </c>
      <c r="J137" s="42">
        <f t="shared" si="13"/>
        <v>11.349028458101824</v>
      </c>
      <c r="K137" s="67">
        <f t="shared" si="19"/>
        <v>0.50040958980455197</v>
      </c>
      <c r="L137" s="107">
        <f t="shared" si="20"/>
        <v>12.668297642541916</v>
      </c>
      <c r="M137" s="146"/>
    </row>
    <row r="138" spans="1:13" ht="15.75" thickBot="1" x14ac:dyDescent="0.3">
      <c r="G138" s="10"/>
      <c r="H138" s="10"/>
      <c r="I138" s="61"/>
      <c r="J138"/>
    </row>
    <row r="139" spans="1:13" ht="24.75" thickBot="1" x14ac:dyDescent="0.3">
      <c r="A139" s="12" t="s">
        <v>44</v>
      </c>
      <c r="E139" s="10"/>
      <c r="F139" s="10"/>
      <c r="G139" s="43">
        <v>1.6</v>
      </c>
      <c r="H139" s="43">
        <v>1.35</v>
      </c>
      <c r="I139" s="43">
        <v>1.2</v>
      </c>
      <c r="J139" s="65" t="s">
        <v>34</v>
      </c>
    </row>
    <row r="140" spans="1:13" ht="15.75" x14ac:dyDescent="0.25">
      <c r="A140" t="s">
        <v>2</v>
      </c>
      <c r="F140"/>
      <c r="G140" s="151">
        <f>+$J$140*G139</f>
        <v>11.68</v>
      </c>
      <c r="H140" s="149">
        <f>+$J$140*H139</f>
        <v>9.8550000000000004</v>
      </c>
      <c r="I140" s="147">
        <f>+$J$140*I139</f>
        <v>8.76</v>
      </c>
      <c r="J140" s="124">
        <f>+ROUND(AVERAGEIF($D$4:$D$137,"Weekday",$J$4:$J$137),2)</f>
        <v>7.3</v>
      </c>
    </row>
    <row r="141" spans="1:13" ht="16.5" thickBot="1" x14ac:dyDescent="0.3">
      <c r="A141" t="s">
        <v>45</v>
      </c>
      <c r="G141" s="152">
        <f>+$J$141*G139</f>
        <v>36.287165359990745</v>
      </c>
      <c r="H141" s="150">
        <f>+$J$141*H139</f>
        <v>30.617295772492195</v>
      </c>
      <c r="I141" s="148">
        <f>+$J$141*I139</f>
        <v>27.21537401999306</v>
      </c>
      <c r="J141" s="126">
        <f>+AVERAGE(J133:J137)</f>
        <v>22.679478349994216</v>
      </c>
    </row>
    <row r="142" spans="1:13" x14ac:dyDescent="0.25">
      <c r="G142" s="6"/>
      <c r="J142"/>
    </row>
    <row r="143" spans="1:13" x14ac:dyDescent="0.25">
      <c r="G143" s="6"/>
      <c r="J143"/>
      <c r="K143" s="45"/>
      <c r="L143" s="45"/>
    </row>
    <row r="144" spans="1:13" x14ac:dyDescent="0.25">
      <c r="G144" s="6"/>
      <c r="J144"/>
      <c r="K144" s="45"/>
      <c r="L144" s="45"/>
    </row>
    <row r="145" spans="7:12" x14ac:dyDescent="0.25">
      <c r="G145" s="6"/>
      <c r="J145"/>
      <c r="K145" s="45"/>
      <c r="L145" s="45"/>
    </row>
    <row r="146" spans="7:12" x14ac:dyDescent="0.25">
      <c r="G146" s="6"/>
      <c r="J146"/>
      <c r="K146" s="45"/>
      <c r="L146" s="45"/>
    </row>
    <row r="147" spans="7:12" x14ac:dyDescent="0.25">
      <c r="G147" s="6"/>
      <c r="J147"/>
      <c r="K147" s="45"/>
      <c r="L147" s="45"/>
    </row>
    <row r="148" spans="7:12" x14ac:dyDescent="0.25">
      <c r="G148" s="6"/>
      <c r="J148"/>
      <c r="K148" s="45"/>
      <c r="L148" s="45"/>
    </row>
  </sheetData>
  <sheetProtection algorithmName="SHA-512" hashValue="052HaeK70DeQ13Kyaa0+/aAWpGU3Bj11O/ja9R8eA81N3nNJ3Exjbmvnvqggq9jdHjLrOXRqrB0cL/hAQmfKsw==" saltValue="OTECp02nKAATk9CFHXM7+w==" spinCount="100000" sheet="1" objects="1" scenarios="1"/>
  <sortState ref="A4:M137">
    <sortCondition ref="C4:C137"/>
    <sortCondition ref="D4:D137" customList="Weekday,Saturday,Sunday,Sunday/Holiday,Reduced"/>
    <sortCondition ref="B4:B137"/>
  </sortState>
  <mergeCells count="1">
    <mergeCell ref="A2:N2"/>
  </mergeCells>
  <conditionalFormatting sqref="K4:K137">
    <cfRule type="cellIs" dxfId="44" priority="8" stopIfTrue="1" operator="greaterThan">
      <formula>1.6</formula>
    </cfRule>
    <cfRule type="cellIs" dxfId="43" priority="9" stopIfTrue="1" operator="greaterThan">
      <formula>1.35</formula>
    </cfRule>
    <cfRule type="cellIs" dxfId="42" priority="10" stopIfTrue="1" operator="greaterThan">
      <formula>1.2</formula>
    </cfRule>
  </conditionalFormatting>
  <conditionalFormatting sqref="L4:L137">
    <cfRule type="cellIs" dxfId="41" priority="2" stopIfTrue="1" operator="lessThan">
      <formula>10</formula>
    </cfRule>
    <cfRule type="cellIs" dxfId="40" priority="3" operator="lessThan">
      <formula>20</formula>
    </cfRule>
  </conditionalFormatting>
  <conditionalFormatting sqref="A73:A137">
    <cfRule type="expression" dxfId="39" priority="1">
      <formula>(ROW(A73)-1)/3=ROUND((ROW(A73)-1)/3,0)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B1C12-55D8-446E-B530-A2843D8FC599}">
  <dimension ref="A1:K339"/>
  <sheetViews>
    <sheetView workbookViewId="0">
      <pane ySplit="1" topLeftCell="A2" activePane="bottomLeft" state="frozen"/>
      <selection pane="bottomLeft" activeCell="F28" sqref="F28"/>
    </sheetView>
  </sheetViews>
  <sheetFormatPr defaultRowHeight="15" x14ac:dyDescent="0.25"/>
  <cols>
    <col min="1" max="1" width="12.85546875" style="133" bestFit="1" customWidth="1"/>
    <col min="2" max="2" width="24.28515625" style="8" bestFit="1" customWidth="1"/>
    <col min="3" max="3" width="24.85546875" style="133" bestFit="1" customWidth="1"/>
    <col min="4" max="4" width="14.28515625" style="133" bestFit="1" customWidth="1"/>
    <col min="5" max="5" width="15.140625" style="133" bestFit="1" customWidth="1"/>
    <col min="6" max="6" width="18.28515625" style="133" bestFit="1" customWidth="1"/>
    <col min="7" max="7" width="18" style="133" bestFit="1" customWidth="1"/>
    <col min="8" max="8" width="15.85546875" style="6" bestFit="1" customWidth="1"/>
    <col min="9" max="9" width="16.140625" style="133" bestFit="1" customWidth="1"/>
    <col min="10" max="10" width="36.140625" style="9" customWidth="1"/>
    <col min="11" max="14" width="9.140625" style="133"/>
    <col min="15" max="16" width="12.7109375" style="133" bestFit="1" customWidth="1"/>
    <col min="17" max="16384" width="9.140625" style="133"/>
  </cols>
  <sheetData>
    <row r="1" spans="1:11" ht="15.75" x14ac:dyDescent="0.25">
      <c r="A1" s="167" t="s">
        <v>6</v>
      </c>
      <c r="B1" s="167" t="s">
        <v>81</v>
      </c>
      <c r="C1" s="167" t="s">
        <v>82</v>
      </c>
      <c r="D1" s="167" t="s">
        <v>0</v>
      </c>
      <c r="E1" s="167" t="s">
        <v>1</v>
      </c>
      <c r="F1" s="167" t="s">
        <v>83</v>
      </c>
      <c r="G1" s="167" t="s">
        <v>84</v>
      </c>
      <c r="H1" s="168" t="s">
        <v>85</v>
      </c>
      <c r="I1" s="167" t="s">
        <v>86</v>
      </c>
      <c r="J1" s="169" t="s">
        <v>87</v>
      </c>
    </row>
    <row r="2" spans="1:11" ht="15.75" x14ac:dyDescent="0.25">
      <c r="A2" s="133" t="s">
        <v>19</v>
      </c>
      <c r="B2" s="8" t="s">
        <v>88</v>
      </c>
      <c r="C2" s="132" t="s">
        <v>89</v>
      </c>
      <c r="D2" s="133" t="s">
        <v>90</v>
      </c>
      <c r="E2" s="134">
        <v>58100000</v>
      </c>
      <c r="F2" s="134">
        <v>5700000</v>
      </c>
      <c r="G2" s="134">
        <f t="shared" ref="G2:G65" si="0">+E2-F2</f>
        <v>52400000</v>
      </c>
      <c r="H2" s="6">
        <v>2233229</v>
      </c>
      <c r="I2" s="131">
        <v>1101710</v>
      </c>
      <c r="K2" s="164"/>
    </row>
    <row r="3" spans="1:11" ht="15.75" x14ac:dyDescent="0.25">
      <c r="A3" s="135" t="s">
        <v>14</v>
      </c>
      <c r="B3" s="130">
        <v>921</v>
      </c>
      <c r="C3" s="132" t="s">
        <v>68</v>
      </c>
      <c r="D3" s="130" t="s">
        <v>2</v>
      </c>
      <c r="E3" s="134">
        <v>3011375.7103041816</v>
      </c>
      <c r="F3" s="134">
        <v>655252.88136598037</v>
      </c>
      <c r="G3" s="134">
        <f t="shared" si="0"/>
        <v>2356122.8289382011</v>
      </c>
      <c r="H3" s="131">
        <v>651859.4719155858</v>
      </c>
      <c r="I3" s="131">
        <v>14736.039999999964</v>
      </c>
      <c r="J3" s="133"/>
      <c r="K3" s="164"/>
    </row>
    <row r="4" spans="1:11" ht="15.75" x14ac:dyDescent="0.25">
      <c r="A4" s="4" t="s">
        <v>14</v>
      </c>
      <c r="B4" s="130">
        <v>921</v>
      </c>
      <c r="C4" s="132" t="s">
        <v>68</v>
      </c>
      <c r="D4" s="130" t="s">
        <v>4</v>
      </c>
      <c r="E4" s="134">
        <v>610710.40618180158</v>
      </c>
      <c r="F4" s="134">
        <v>96771.27055476293</v>
      </c>
      <c r="G4" s="134">
        <f t="shared" si="0"/>
        <v>513939.13562703866</v>
      </c>
      <c r="H4" s="131">
        <v>108250.10962909163</v>
      </c>
      <c r="I4" s="131">
        <v>3004.5000000000018</v>
      </c>
      <c r="J4" s="133"/>
      <c r="K4" s="164"/>
    </row>
    <row r="5" spans="1:11" ht="15.75" x14ac:dyDescent="0.25">
      <c r="A5" s="4" t="s">
        <v>14</v>
      </c>
      <c r="B5" s="130">
        <v>921</v>
      </c>
      <c r="C5" s="132" t="s">
        <v>68</v>
      </c>
      <c r="D5" s="130" t="s">
        <v>5</v>
      </c>
      <c r="E5" s="134">
        <v>634726.78364580194</v>
      </c>
      <c r="F5" s="134">
        <v>83610.085784150622</v>
      </c>
      <c r="G5" s="134">
        <f t="shared" si="0"/>
        <v>551116.69786165131</v>
      </c>
      <c r="H5" s="131">
        <v>94457.584865530283</v>
      </c>
      <c r="I5" s="131">
        <v>2994.4400000000014</v>
      </c>
      <c r="J5" s="133"/>
      <c r="K5" s="164"/>
    </row>
    <row r="6" spans="1:11" ht="15.75" x14ac:dyDescent="0.25">
      <c r="A6" s="135" t="s">
        <v>14</v>
      </c>
      <c r="B6" s="130">
        <v>53</v>
      </c>
      <c r="C6" s="132" t="s">
        <v>8</v>
      </c>
      <c r="D6" s="130" t="s">
        <v>2</v>
      </c>
      <c r="E6" s="134">
        <v>791445.01738261187</v>
      </c>
      <c r="F6" s="134">
        <v>227034.45626071031</v>
      </c>
      <c r="G6" s="134">
        <f t="shared" si="0"/>
        <v>564410.5611219015</v>
      </c>
      <c r="H6" s="131">
        <v>185695.60979259713</v>
      </c>
      <c r="I6" s="131">
        <v>4279.8999999999878</v>
      </c>
      <c r="J6" s="133"/>
      <c r="K6" s="164"/>
    </row>
    <row r="7" spans="1:11" ht="15.75" x14ac:dyDescent="0.25">
      <c r="A7" s="135" t="s">
        <v>14</v>
      </c>
      <c r="B7" s="130">
        <v>94</v>
      </c>
      <c r="C7" s="132" t="s">
        <v>8</v>
      </c>
      <c r="D7" s="130" t="s">
        <v>2</v>
      </c>
      <c r="E7" s="134">
        <v>2421824.5718640652</v>
      </c>
      <c r="F7" s="134">
        <v>653662.83425885055</v>
      </c>
      <c r="G7" s="134">
        <f t="shared" si="0"/>
        <v>1768161.7376052146</v>
      </c>
      <c r="H7" s="131">
        <v>542107.17554194084</v>
      </c>
      <c r="I7" s="131">
        <v>13025.279999999939</v>
      </c>
      <c r="J7" s="133"/>
      <c r="K7" s="164"/>
    </row>
    <row r="8" spans="1:11" ht="15.75" x14ac:dyDescent="0.25">
      <c r="A8" s="135" t="s">
        <v>14</v>
      </c>
      <c r="B8" s="130">
        <v>111</v>
      </c>
      <c r="C8" s="132" t="s">
        <v>8</v>
      </c>
      <c r="D8" s="130" t="s">
        <v>2</v>
      </c>
      <c r="E8" s="134">
        <v>119976.82767998992</v>
      </c>
      <c r="F8" s="134">
        <v>27332.471053584126</v>
      </c>
      <c r="G8" s="134">
        <f t="shared" si="0"/>
        <v>92644.356626405788</v>
      </c>
      <c r="H8" s="131">
        <v>17210.79754760311</v>
      </c>
      <c r="I8" s="131">
        <v>555.9800000000007</v>
      </c>
      <c r="J8" s="133"/>
      <c r="K8" s="164"/>
    </row>
    <row r="9" spans="1:11" ht="15.75" x14ac:dyDescent="0.25">
      <c r="A9" s="135" t="s">
        <v>14</v>
      </c>
      <c r="B9" s="130">
        <v>113</v>
      </c>
      <c r="C9" s="132" t="s">
        <v>8</v>
      </c>
      <c r="D9" s="130" t="s">
        <v>2</v>
      </c>
      <c r="E9" s="134">
        <v>528889.44605344569</v>
      </c>
      <c r="F9" s="134">
        <v>136196.37488037316</v>
      </c>
      <c r="G9" s="134">
        <f t="shared" si="0"/>
        <v>392693.07117307256</v>
      </c>
      <c r="H9" s="131">
        <v>106021.02511781138</v>
      </c>
      <c r="I9" s="131">
        <v>2098.909999999993</v>
      </c>
      <c r="J9" s="133"/>
      <c r="K9" s="164"/>
    </row>
    <row r="10" spans="1:11" ht="15.75" x14ac:dyDescent="0.25">
      <c r="A10" s="135" t="s">
        <v>14</v>
      </c>
      <c r="B10" s="130">
        <v>114</v>
      </c>
      <c r="C10" s="132" t="s">
        <v>8</v>
      </c>
      <c r="D10" s="130" t="s">
        <v>2</v>
      </c>
      <c r="E10" s="134">
        <v>601260.16344109783</v>
      </c>
      <c r="F10" s="134">
        <v>165927.95316572339</v>
      </c>
      <c r="G10" s="134">
        <f t="shared" si="0"/>
        <v>435332.21027537447</v>
      </c>
      <c r="H10" s="131">
        <v>131976.21747109725</v>
      </c>
      <c r="I10" s="131">
        <v>2169.0899999999961</v>
      </c>
      <c r="J10" s="133"/>
      <c r="K10" s="164"/>
    </row>
    <row r="11" spans="1:11" ht="15.75" x14ac:dyDescent="0.25">
      <c r="A11" s="135" t="s">
        <v>14</v>
      </c>
      <c r="B11" s="130">
        <v>115</v>
      </c>
      <c r="C11" s="132" t="s">
        <v>8</v>
      </c>
      <c r="D11" s="130" t="s">
        <v>2</v>
      </c>
      <c r="E11" s="134">
        <v>150927.14138486405</v>
      </c>
      <c r="F11" s="134">
        <v>15238.913317331851</v>
      </c>
      <c r="G11" s="134">
        <f t="shared" si="0"/>
        <v>135688.22806753221</v>
      </c>
      <c r="H11" s="131">
        <v>19097.025180243028</v>
      </c>
      <c r="I11" s="131">
        <v>568.85000000000014</v>
      </c>
      <c r="J11" s="133"/>
      <c r="K11" s="164"/>
    </row>
    <row r="12" spans="1:11" ht="15.75" x14ac:dyDescent="0.25">
      <c r="A12" s="135" t="s">
        <v>14</v>
      </c>
      <c r="B12" s="130">
        <v>118</v>
      </c>
      <c r="C12" s="132" t="s">
        <v>8</v>
      </c>
      <c r="D12" s="130" t="s">
        <v>2</v>
      </c>
      <c r="E12" s="134">
        <v>192831.84438380029</v>
      </c>
      <c r="F12" s="134">
        <v>29707.826273612864</v>
      </c>
      <c r="G12" s="134">
        <f t="shared" si="0"/>
        <v>163124.01811018743</v>
      </c>
      <c r="H12" s="131">
        <v>21448.632119625985</v>
      </c>
      <c r="I12" s="131">
        <v>790.9999999999992</v>
      </c>
      <c r="J12" s="133"/>
      <c r="K12" s="164"/>
    </row>
    <row r="13" spans="1:11" ht="15.75" x14ac:dyDescent="0.25">
      <c r="A13" s="135" t="s">
        <v>14</v>
      </c>
      <c r="B13" s="130">
        <v>133</v>
      </c>
      <c r="C13" s="132" t="s">
        <v>8</v>
      </c>
      <c r="D13" s="130" t="s">
        <v>2</v>
      </c>
      <c r="E13" s="134">
        <v>314791.99307282135</v>
      </c>
      <c r="F13" s="134">
        <v>110468.40180330047</v>
      </c>
      <c r="G13" s="134">
        <f t="shared" si="0"/>
        <v>204323.59126952087</v>
      </c>
      <c r="H13" s="131">
        <v>58367.007787513314</v>
      </c>
      <c r="I13" s="131">
        <v>1465.1799999999944</v>
      </c>
      <c r="J13" s="133"/>
      <c r="K13" s="164"/>
    </row>
    <row r="14" spans="1:11" ht="15.75" x14ac:dyDescent="0.25">
      <c r="A14" s="135" t="s">
        <v>14</v>
      </c>
      <c r="B14" s="130">
        <v>134</v>
      </c>
      <c r="C14" s="132" t="s">
        <v>8</v>
      </c>
      <c r="D14" s="130" t="s">
        <v>2</v>
      </c>
      <c r="E14" s="134">
        <v>782358.63973659242</v>
      </c>
      <c r="F14" s="134">
        <v>241666.09023457306</v>
      </c>
      <c r="G14" s="134">
        <f t="shared" si="0"/>
        <v>540692.5495020193</v>
      </c>
      <c r="H14" s="131">
        <v>132703.11523782421</v>
      </c>
      <c r="I14" s="131">
        <v>3538.6999999999894</v>
      </c>
      <c r="J14" s="133"/>
      <c r="K14" s="164"/>
    </row>
    <row r="15" spans="1:11" ht="15.75" x14ac:dyDescent="0.25">
      <c r="A15" s="135" t="s">
        <v>14</v>
      </c>
      <c r="B15" s="130">
        <v>135</v>
      </c>
      <c r="C15" s="132" t="s">
        <v>8</v>
      </c>
      <c r="D15" s="130" t="s">
        <v>2</v>
      </c>
      <c r="E15" s="134">
        <v>300771.65599154239</v>
      </c>
      <c r="F15" s="134">
        <v>137478.00146912027</v>
      </c>
      <c r="G15" s="134">
        <f t="shared" si="0"/>
        <v>163293.65452242212</v>
      </c>
      <c r="H15" s="131">
        <v>69620.538368711088</v>
      </c>
      <c r="I15" s="131">
        <v>1314.8000000000018</v>
      </c>
      <c r="J15" s="133"/>
      <c r="K15" s="164"/>
    </row>
    <row r="16" spans="1:11" ht="15.75" x14ac:dyDescent="0.25">
      <c r="A16" s="135" t="s">
        <v>14</v>
      </c>
      <c r="B16" s="130">
        <v>146</v>
      </c>
      <c r="C16" s="132" t="s">
        <v>8</v>
      </c>
      <c r="D16" s="130" t="s">
        <v>2</v>
      </c>
      <c r="E16" s="134">
        <v>584957.98222734011</v>
      </c>
      <c r="F16" s="134">
        <v>196610.24736150092</v>
      </c>
      <c r="G16" s="134">
        <f t="shared" si="0"/>
        <v>388347.73486583919</v>
      </c>
      <c r="H16" s="131">
        <v>102060.15300931477</v>
      </c>
      <c r="I16" s="131">
        <v>2569.6199999999899</v>
      </c>
      <c r="J16" s="133"/>
      <c r="K16" s="164"/>
    </row>
    <row r="17" spans="1:11" ht="15.75" x14ac:dyDescent="0.25">
      <c r="A17" s="135" t="s">
        <v>14</v>
      </c>
      <c r="B17" s="130">
        <v>156</v>
      </c>
      <c r="C17" s="132" t="s">
        <v>8</v>
      </c>
      <c r="D17" s="130" t="s">
        <v>2</v>
      </c>
      <c r="E17" s="134">
        <v>753653.01492566022</v>
      </c>
      <c r="F17" s="134">
        <v>296236.93894461537</v>
      </c>
      <c r="G17" s="134">
        <f t="shared" si="0"/>
        <v>457416.07598104485</v>
      </c>
      <c r="H17" s="131">
        <v>120795.78850666663</v>
      </c>
      <c r="I17" s="131">
        <v>3735.7099999999905</v>
      </c>
      <c r="J17" s="133"/>
      <c r="K17" s="164"/>
    </row>
    <row r="18" spans="1:11" ht="15.75" x14ac:dyDescent="0.25">
      <c r="A18" s="135" t="s">
        <v>14</v>
      </c>
      <c r="B18" s="130">
        <v>250</v>
      </c>
      <c r="C18" s="132" t="s">
        <v>8</v>
      </c>
      <c r="D18" s="130" t="s">
        <v>2</v>
      </c>
      <c r="E18" s="134">
        <v>2638941.8488875204</v>
      </c>
      <c r="F18" s="134">
        <v>1146185.1850870545</v>
      </c>
      <c r="G18" s="134">
        <f t="shared" si="0"/>
        <v>1492756.6638004659</v>
      </c>
      <c r="H18" s="131">
        <v>446014.58550139301</v>
      </c>
      <c r="I18" s="131">
        <v>10762.099999999984</v>
      </c>
      <c r="J18" s="133"/>
      <c r="K18" s="164"/>
    </row>
    <row r="19" spans="1:11" ht="15.75" x14ac:dyDescent="0.25">
      <c r="A19" s="135" t="s">
        <v>14</v>
      </c>
      <c r="B19" s="130">
        <v>252</v>
      </c>
      <c r="C19" s="132" t="s">
        <v>8</v>
      </c>
      <c r="D19" s="130" t="s">
        <v>2</v>
      </c>
      <c r="E19" s="134">
        <v>179393.17896796216</v>
      </c>
      <c r="F19" s="134">
        <v>54475.436291591541</v>
      </c>
      <c r="G19" s="134">
        <f t="shared" si="0"/>
        <v>124917.74267637062</v>
      </c>
      <c r="H19" s="131">
        <v>25725.591500622832</v>
      </c>
      <c r="I19" s="131">
        <v>527.13999999999976</v>
      </c>
      <c r="J19" s="133"/>
      <c r="K19" s="164"/>
    </row>
    <row r="20" spans="1:11" ht="15.75" x14ac:dyDescent="0.25">
      <c r="A20" s="135" t="s">
        <v>14</v>
      </c>
      <c r="B20" s="130">
        <v>261</v>
      </c>
      <c r="C20" s="132" t="s">
        <v>8</v>
      </c>
      <c r="D20" s="130" t="s">
        <v>2</v>
      </c>
      <c r="E20" s="134">
        <v>586085.45153479918</v>
      </c>
      <c r="F20" s="134">
        <v>258685.63420078147</v>
      </c>
      <c r="G20" s="134">
        <f t="shared" si="0"/>
        <v>327399.81733401772</v>
      </c>
      <c r="H20" s="131">
        <v>97059.384662299446</v>
      </c>
      <c r="I20" s="131">
        <v>2275.7400000000034</v>
      </c>
      <c r="J20" s="133"/>
      <c r="K20" s="164"/>
    </row>
    <row r="21" spans="1:11" ht="15.75" x14ac:dyDescent="0.25">
      <c r="A21" s="135" t="s">
        <v>14</v>
      </c>
      <c r="B21" s="130">
        <v>263</v>
      </c>
      <c r="C21" s="132" t="s">
        <v>8</v>
      </c>
      <c r="D21" s="130" t="s">
        <v>2</v>
      </c>
      <c r="E21" s="134">
        <v>576432.77680480026</v>
      </c>
      <c r="F21" s="134">
        <v>205963.19650549794</v>
      </c>
      <c r="G21" s="134">
        <f t="shared" si="0"/>
        <v>370469.58029930235</v>
      </c>
      <c r="H21" s="131">
        <v>76742.283202210179</v>
      </c>
      <c r="I21" s="131">
        <v>1964.8799999999978</v>
      </c>
      <c r="J21" s="133"/>
      <c r="K21" s="164"/>
    </row>
    <row r="22" spans="1:11" ht="15.75" x14ac:dyDescent="0.25">
      <c r="A22" s="135" t="s">
        <v>14</v>
      </c>
      <c r="B22" s="130">
        <v>264</v>
      </c>
      <c r="C22" s="132" t="s">
        <v>8</v>
      </c>
      <c r="D22" s="130" t="s">
        <v>2</v>
      </c>
      <c r="E22" s="134">
        <v>1030991.2463337663</v>
      </c>
      <c r="F22" s="134">
        <v>360036.30591106054</v>
      </c>
      <c r="G22" s="134">
        <f t="shared" si="0"/>
        <v>670954.94042270572</v>
      </c>
      <c r="H22" s="131">
        <v>154049.81693407064</v>
      </c>
      <c r="I22" s="131">
        <v>4597.5400000000127</v>
      </c>
      <c r="J22" s="133"/>
      <c r="K22" s="164"/>
    </row>
    <row r="23" spans="1:11" ht="15.75" x14ac:dyDescent="0.25">
      <c r="A23" s="135" t="s">
        <v>14</v>
      </c>
      <c r="B23" s="130">
        <v>265</v>
      </c>
      <c r="C23" s="132" t="s">
        <v>8</v>
      </c>
      <c r="D23" s="130" t="s">
        <v>2</v>
      </c>
      <c r="E23" s="134">
        <v>468824.79991368414</v>
      </c>
      <c r="F23" s="134">
        <v>133166.8813622235</v>
      </c>
      <c r="G23" s="134">
        <f t="shared" si="0"/>
        <v>335657.91855146061</v>
      </c>
      <c r="H23" s="131">
        <v>59358.512814932663</v>
      </c>
      <c r="I23" s="131">
        <v>2196.7399999999939</v>
      </c>
      <c r="J23" s="133"/>
      <c r="K23" s="164"/>
    </row>
    <row r="24" spans="1:11" ht="15.75" x14ac:dyDescent="0.25">
      <c r="A24" s="135" t="s">
        <v>14</v>
      </c>
      <c r="B24" s="130">
        <v>270</v>
      </c>
      <c r="C24" s="132" t="s">
        <v>8</v>
      </c>
      <c r="D24" s="130" t="s">
        <v>2</v>
      </c>
      <c r="E24" s="134">
        <v>2043534.276124228</v>
      </c>
      <c r="F24" s="134">
        <v>911860.20912795782</v>
      </c>
      <c r="G24" s="134">
        <f t="shared" si="0"/>
        <v>1131674.0669962703</v>
      </c>
      <c r="H24" s="131">
        <v>354152.62283121492</v>
      </c>
      <c r="I24" s="131">
        <v>8306.7499999999964</v>
      </c>
      <c r="J24" s="133"/>
      <c r="K24" s="164"/>
    </row>
    <row r="25" spans="1:11" ht="15.75" x14ac:dyDescent="0.25">
      <c r="A25" s="135" t="s">
        <v>14</v>
      </c>
      <c r="B25" s="130">
        <v>272</v>
      </c>
      <c r="C25" s="132" t="s">
        <v>8</v>
      </c>
      <c r="D25" s="130" t="s">
        <v>2</v>
      </c>
      <c r="E25" s="134">
        <v>154021.27590476591</v>
      </c>
      <c r="F25" s="134">
        <v>24601.788818889214</v>
      </c>
      <c r="G25" s="134">
        <f t="shared" si="0"/>
        <v>129419.4870858767</v>
      </c>
      <c r="H25" s="131">
        <v>11994.84275123093</v>
      </c>
      <c r="I25" s="131">
        <v>649.75000000000068</v>
      </c>
      <c r="J25" s="133"/>
      <c r="K25" s="164"/>
    </row>
    <row r="26" spans="1:11" ht="15.75" x14ac:dyDescent="0.25">
      <c r="A26" s="135" t="s">
        <v>14</v>
      </c>
      <c r="B26" s="130">
        <v>275</v>
      </c>
      <c r="C26" s="132" t="s">
        <v>8</v>
      </c>
      <c r="D26" s="130" t="s">
        <v>2</v>
      </c>
      <c r="E26" s="134">
        <v>716151.84830142325</v>
      </c>
      <c r="F26" s="134">
        <v>247696.43428955134</v>
      </c>
      <c r="G26" s="134">
        <f t="shared" si="0"/>
        <v>468455.41401187191</v>
      </c>
      <c r="H26" s="131">
        <v>100617.68307845859</v>
      </c>
      <c r="I26" s="131">
        <v>2985.3700000000099</v>
      </c>
      <c r="J26" s="133"/>
      <c r="K26" s="164"/>
    </row>
    <row r="27" spans="1:11" ht="15.75" x14ac:dyDescent="0.25">
      <c r="A27" s="135" t="s">
        <v>14</v>
      </c>
      <c r="B27" s="130">
        <v>288</v>
      </c>
      <c r="C27" s="132" t="s">
        <v>8</v>
      </c>
      <c r="D27" s="130" t="s">
        <v>2</v>
      </c>
      <c r="E27" s="134">
        <v>1109374.7062894921</v>
      </c>
      <c r="F27" s="134">
        <v>347681.44716201798</v>
      </c>
      <c r="G27" s="134">
        <f t="shared" si="0"/>
        <v>761693.25912747416</v>
      </c>
      <c r="H27" s="131">
        <v>134328.85401071637</v>
      </c>
      <c r="I27" s="131">
        <v>4446.9099999999789</v>
      </c>
      <c r="J27" s="133"/>
      <c r="K27" s="164"/>
    </row>
    <row r="28" spans="1:11" ht="15.75" x14ac:dyDescent="0.25">
      <c r="A28" s="135" t="s">
        <v>14</v>
      </c>
      <c r="B28" s="130">
        <v>294</v>
      </c>
      <c r="C28" s="132" t="s">
        <v>8</v>
      </c>
      <c r="D28" s="130" t="s">
        <v>2</v>
      </c>
      <c r="E28" s="134">
        <v>735850.53080390568</v>
      </c>
      <c r="F28" s="134">
        <v>166172.86750483027</v>
      </c>
      <c r="G28" s="134">
        <f t="shared" si="0"/>
        <v>569677.66329907544</v>
      </c>
      <c r="H28" s="131">
        <v>76096.723854139636</v>
      </c>
      <c r="I28" s="131">
        <v>4178.2599999999838</v>
      </c>
      <c r="J28" s="133"/>
      <c r="K28" s="164"/>
    </row>
    <row r="29" spans="1:11" ht="15.75" x14ac:dyDescent="0.25">
      <c r="A29" s="4" t="s">
        <v>19</v>
      </c>
      <c r="B29" s="130">
        <v>350</v>
      </c>
      <c r="C29" s="132" t="s">
        <v>8</v>
      </c>
      <c r="D29" s="130" t="s">
        <v>2</v>
      </c>
      <c r="E29" s="134">
        <v>135609.90343569664</v>
      </c>
      <c r="F29" s="134">
        <v>50154.637000000024</v>
      </c>
      <c r="G29" s="134">
        <f t="shared" si="0"/>
        <v>85455.266435696627</v>
      </c>
      <c r="H29" s="131">
        <v>34811</v>
      </c>
      <c r="I29" s="131">
        <v>1504.5</v>
      </c>
      <c r="J29" s="133"/>
      <c r="K29" s="164"/>
    </row>
    <row r="30" spans="1:11" ht="15.75" x14ac:dyDescent="0.25">
      <c r="A30" s="135" t="s">
        <v>14</v>
      </c>
      <c r="B30" s="130">
        <v>351</v>
      </c>
      <c r="C30" s="132" t="s">
        <v>8</v>
      </c>
      <c r="D30" s="130" t="s">
        <v>2</v>
      </c>
      <c r="E30" s="134">
        <v>429272.40787894797</v>
      </c>
      <c r="F30" s="134">
        <v>179484.07448163544</v>
      </c>
      <c r="G30" s="134">
        <f t="shared" si="0"/>
        <v>249788.33339731253</v>
      </c>
      <c r="H30" s="131">
        <v>77330.184937055907</v>
      </c>
      <c r="I30" s="131">
        <v>1790.6999999999923</v>
      </c>
      <c r="J30" s="133"/>
      <c r="K30" s="164"/>
    </row>
    <row r="31" spans="1:11" ht="15.75" x14ac:dyDescent="0.25">
      <c r="A31" s="135" t="s">
        <v>14</v>
      </c>
      <c r="B31" s="130">
        <v>353</v>
      </c>
      <c r="C31" s="132" t="s">
        <v>8</v>
      </c>
      <c r="D31" s="130" t="s">
        <v>2</v>
      </c>
      <c r="E31" s="134">
        <v>90225.731329413044</v>
      </c>
      <c r="F31" s="134">
        <v>16106.23241962383</v>
      </c>
      <c r="G31" s="134">
        <f t="shared" si="0"/>
        <v>74119.49890978921</v>
      </c>
      <c r="H31" s="131">
        <v>9310.67493556921</v>
      </c>
      <c r="I31" s="131">
        <v>405.42000000000183</v>
      </c>
      <c r="J31" s="133"/>
      <c r="K31" s="164"/>
    </row>
    <row r="32" spans="1:11" ht="15.75" x14ac:dyDescent="0.25">
      <c r="A32" s="135" t="s">
        <v>14</v>
      </c>
      <c r="B32" s="130">
        <v>355</v>
      </c>
      <c r="C32" s="132" t="s">
        <v>8</v>
      </c>
      <c r="D32" s="130" t="s">
        <v>2</v>
      </c>
      <c r="E32" s="134">
        <v>1336089.5657926805</v>
      </c>
      <c r="F32" s="134">
        <v>699049.62632181402</v>
      </c>
      <c r="G32" s="134">
        <f t="shared" si="0"/>
        <v>637039.93947086646</v>
      </c>
      <c r="H32" s="131">
        <v>265163.24481991533</v>
      </c>
      <c r="I32" s="131">
        <v>5318.0200000000168</v>
      </c>
      <c r="J32" s="133"/>
      <c r="K32" s="164"/>
    </row>
    <row r="33" spans="1:11" ht="15.75" x14ac:dyDescent="0.25">
      <c r="A33" s="135" t="s">
        <v>14</v>
      </c>
      <c r="B33" s="130">
        <v>361</v>
      </c>
      <c r="C33" s="132" t="s">
        <v>8</v>
      </c>
      <c r="D33" s="130" t="s">
        <v>2</v>
      </c>
      <c r="E33" s="134">
        <v>424985.46208035841</v>
      </c>
      <c r="F33" s="134">
        <v>143121.70860178335</v>
      </c>
      <c r="G33" s="134">
        <f t="shared" si="0"/>
        <v>281863.75347857503</v>
      </c>
      <c r="H33" s="131">
        <v>57849.118868726269</v>
      </c>
      <c r="I33" s="131">
        <v>1672.1799999999971</v>
      </c>
      <c r="J33" s="133"/>
      <c r="K33" s="164"/>
    </row>
    <row r="34" spans="1:11" ht="15.75" x14ac:dyDescent="0.25">
      <c r="A34" s="4" t="s">
        <v>19</v>
      </c>
      <c r="B34" s="130">
        <v>364</v>
      </c>
      <c r="C34" s="132" t="s">
        <v>8</v>
      </c>
      <c r="D34" s="130" t="s">
        <v>2</v>
      </c>
      <c r="E34" s="134">
        <v>74588.89582040174</v>
      </c>
      <c r="F34" s="134">
        <v>25536.040000000019</v>
      </c>
      <c r="G34" s="134">
        <f t="shared" si="0"/>
        <v>49052.855820401717</v>
      </c>
      <c r="H34" s="131">
        <v>12078</v>
      </c>
      <c r="I34" s="131">
        <v>1144.9499999999998</v>
      </c>
      <c r="J34" s="133"/>
      <c r="K34" s="164"/>
    </row>
    <row r="35" spans="1:11" ht="15.75" x14ac:dyDescent="0.25">
      <c r="A35" s="135" t="s">
        <v>14</v>
      </c>
      <c r="B35" s="130">
        <v>365</v>
      </c>
      <c r="C35" s="132" t="s">
        <v>8</v>
      </c>
      <c r="D35" s="130" t="s">
        <v>2</v>
      </c>
      <c r="E35" s="134">
        <v>1132157.2735908951</v>
      </c>
      <c r="F35" s="134">
        <v>434794.29460094584</v>
      </c>
      <c r="G35" s="134">
        <f t="shared" si="0"/>
        <v>697362.97898994922</v>
      </c>
      <c r="H35" s="131">
        <v>165151.99628055331</v>
      </c>
      <c r="I35" s="131">
        <v>4025.8999999999837</v>
      </c>
      <c r="J35" s="133"/>
      <c r="K35" s="164"/>
    </row>
    <row r="36" spans="1:11" ht="15.75" x14ac:dyDescent="0.25">
      <c r="A36" s="135" t="s">
        <v>14</v>
      </c>
      <c r="B36" s="130">
        <v>375</v>
      </c>
      <c r="C36" s="132" t="s">
        <v>8</v>
      </c>
      <c r="D36" s="130" t="s">
        <v>2</v>
      </c>
      <c r="E36" s="134">
        <v>1001163.2770758542</v>
      </c>
      <c r="F36" s="134">
        <v>506283.68105298182</v>
      </c>
      <c r="G36" s="134">
        <f t="shared" si="0"/>
        <v>494879.59602287243</v>
      </c>
      <c r="H36" s="131">
        <v>190029.19718658263</v>
      </c>
      <c r="I36" s="131">
        <v>3446.7800000000138</v>
      </c>
      <c r="J36" s="133"/>
      <c r="K36" s="164"/>
    </row>
    <row r="37" spans="1:11" ht="15.75" x14ac:dyDescent="0.25">
      <c r="A37" s="133" t="s">
        <v>12</v>
      </c>
      <c r="B37" s="130">
        <v>426</v>
      </c>
      <c r="C37" s="132" t="s">
        <v>8</v>
      </c>
      <c r="D37" s="130" t="s">
        <v>2</v>
      </c>
      <c r="E37" s="134">
        <v>150095</v>
      </c>
      <c r="F37" s="134">
        <v>12385</v>
      </c>
      <c r="G37" s="134">
        <f t="shared" si="0"/>
        <v>137710</v>
      </c>
      <c r="H37" s="131">
        <v>9995</v>
      </c>
      <c r="I37" s="131">
        <v>814</v>
      </c>
      <c r="J37" s="133"/>
      <c r="K37" s="164"/>
    </row>
    <row r="38" spans="1:11" ht="15.75" x14ac:dyDescent="0.25">
      <c r="A38" s="133" t="s">
        <v>12</v>
      </c>
      <c r="B38" s="130">
        <v>436</v>
      </c>
      <c r="C38" s="132" t="s">
        <v>8</v>
      </c>
      <c r="D38" s="130" t="s">
        <v>2</v>
      </c>
      <c r="E38" s="134">
        <v>288033</v>
      </c>
      <c r="F38" s="134">
        <v>29277</v>
      </c>
      <c r="G38" s="134">
        <f t="shared" si="0"/>
        <v>258756</v>
      </c>
      <c r="H38" s="131">
        <v>24812</v>
      </c>
      <c r="I38" s="131">
        <v>1118</v>
      </c>
      <c r="J38" s="133"/>
      <c r="K38" s="164"/>
    </row>
    <row r="39" spans="1:11" ht="15.75" x14ac:dyDescent="0.25">
      <c r="A39" s="135" t="s">
        <v>14</v>
      </c>
      <c r="B39" s="130">
        <v>452</v>
      </c>
      <c r="C39" s="132" t="s">
        <v>8</v>
      </c>
      <c r="D39" s="130" t="s">
        <v>2</v>
      </c>
      <c r="E39" s="134">
        <v>284602.72115048137</v>
      </c>
      <c r="F39" s="134">
        <v>100371.05286542317</v>
      </c>
      <c r="G39" s="134">
        <f t="shared" si="0"/>
        <v>184231.6682850582</v>
      </c>
      <c r="H39" s="131">
        <v>37751.322258938475</v>
      </c>
      <c r="I39" s="131">
        <v>1300.4799999999948</v>
      </c>
      <c r="J39" s="133"/>
      <c r="K39" s="164"/>
    </row>
    <row r="40" spans="1:11" ht="15.75" x14ac:dyDescent="0.25">
      <c r="A40" s="133" t="s">
        <v>12</v>
      </c>
      <c r="B40" s="130">
        <v>460</v>
      </c>
      <c r="C40" s="132" t="s">
        <v>8</v>
      </c>
      <c r="D40" s="130" t="s">
        <v>2</v>
      </c>
      <c r="E40" s="134">
        <v>2513415</v>
      </c>
      <c r="F40" s="134">
        <v>1017911</v>
      </c>
      <c r="G40" s="134">
        <f t="shared" si="0"/>
        <v>1495504</v>
      </c>
      <c r="H40" s="131">
        <v>417402</v>
      </c>
      <c r="I40" s="131">
        <v>9185</v>
      </c>
      <c r="J40" s="133"/>
      <c r="K40" s="164"/>
    </row>
    <row r="41" spans="1:11" ht="15.75" x14ac:dyDescent="0.25">
      <c r="A41" s="133" t="s">
        <v>12</v>
      </c>
      <c r="B41" s="130">
        <v>464</v>
      </c>
      <c r="C41" s="132" t="s">
        <v>8</v>
      </c>
      <c r="D41" s="130" t="s">
        <v>2</v>
      </c>
      <c r="E41" s="134">
        <v>1059849</v>
      </c>
      <c r="F41" s="134">
        <v>125863</v>
      </c>
      <c r="G41" s="134">
        <f t="shared" si="0"/>
        <v>933986</v>
      </c>
      <c r="H41" s="131">
        <v>54763</v>
      </c>
      <c r="I41" s="131">
        <v>4817</v>
      </c>
      <c r="J41" s="133"/>
      <c r="K41" s="164"/>
    </row>
    <row r="42" spans="1:11" ht="15.75" x14ac:dyDescent="0.25">
      <c r="A42" s="133" t="s">
        <v>12</v>
      </c>
      <c r="B42" s="130">
        <v>465</v>
      </c>
      <c r="C42" s="132" t="s">
        <v>8</v>
      </c>
      <c r="D42" s="130" t="s">
        <v>2</v>
      </c>
      <c r="E42" s="134">
        <v>2314094</v>
      </c>
      <c r="F42" s="134">
        <v>504657</v>
      </c>
      <c r="G42" s="134">
        <f t="shared" si="0"/>
        <v>1809437</v>
      </c>
      <c r="H42" s="131">
        <v>248249</v>
      </c>
      <c r="I42" s="131">
        <v>11376</v>
      </c>
      <c r="J42" s="133"/>
      <c r="K42" s="164"/>
    </row>
    <row r="43" spans="1:11" ht="15.75" x14ac:dyDescent="0.25">
      <c r="A43" s="135" t="s">
        <v>14</v>
      </c>
      <c r="B43" s="130">
        <v>467</v>
      </c>
      <c r="C43" s="132" t="s">
        <v>8</v>
      </c>
      <c r="D43" s="130" t="s">
        <v>2</v>
      </c>
      <c r="E43" s="134">
        <v>1399653.2104309257</v>
      </c>
      <c r="F43" s="134">
        <v>754728.94396713888</v>
      </c>
      <c r="G43" s="134">
        <f t="shared" si="0"/>
        <v>644924.26646378683</v>
      </c>
      <c r="H43" s="131">
        <v>279144.18642669346</v>
      </c>
      <c r="I43" s="131">
        <v>5268.1700000000119</v>
      </c>
      <c r="J43" s="133"/>
      <c r="K43" s="164"/>
    </row>
    <row r="44" spans="1:11" ht="15.75" x14ac:dyDescent="0.25">
      <c r="A44" s="133" t="s">
        <v>12</v>
      </c>
      <c r="B44" s="130">
        <v>470</v>
      </c>
      <c r="C44" s="132" t="s">
        <v>8</v>
      </c>
      <c r="D44" s="130" t="s">
        <v>2</v>
      </c>
      <c r="E44" s="134">
        <v>788442</v>
      </c>
      <c r="F44" s="134">
        <v>321132</v>
      </c>
      <c r="G44" s="134">
        <f t="shared" si="0"/>
        <v>467310</v>
      </c>
      <c r="H44" s="131">
        <v>130897</v>
      </c>
      <c r="I44" s="131">
        <v>3458</v>
      </c>
      <c r="J44" s="133"/>
      <c r="K44" s="164"/>
    </row>
    <row r="45" spans="1:11" ht="15.75" x14ac:dyDescent="0.25">
      <c r="A45" s="133" t="s">
        <v>12</v>
      </c>
      <c r="B45" s="130">
        <v>472</v>
      </c>
      <c r="C45" s="132" t="s">
        <v>8</v>
      </c>
      <c r="D45" s="130" t="s">
        <v>2</v>
      </c>
      <c r="E45" s="134">
        <v>784376</v>
      </c>
      <c r="F45" s="134">
        <v>203975</v>
      </c>
      <c r="G45" s="134">
        <f t="shared" si="0"/>
        <v>580401</v>
      </c>
      <c r="H45" s="131">
        <v>84650</v>
      </c>
      <c r="I45" s="131">
        <v>3744</v>
      </c>
      <c r="J45" s="133"/>
      <c r="K45" s="164"/>
    </row>
    <row r="46" spans="1:11" ht="15.75" x14ac:dyDescent="0.25">
      <c r="A46" s="133" t="s">
        <v>12</v>
      </c>
      <c r="B46" s="130">
        <v>475</v>
      </c>
      <c r="C46" s="132" t="s">
        <v>8</v>
      </c>
      <c r="D46" s="130" t="s">
        <v>2</v>
      </c>
      <c r="E46" s="134">
        <v>859786</v>
      </c>
      <c r="F46" s="134">
        <v>134055</v>
      </c>
      <c r="G46" s="134">
        <f t="shared" si="0"/>
        <v>725731</v>
      </c>
      <c r="H46" s="131">
        <v>61859</v>
      </c>
      <c r="I46" s="131">
        <v>4202</v>
      </c>
      <c r="J46" s="133"/>
      <c r="K46" s="164"/>
    </row>
    <row r="47" spans="1:11" ht="15.75" x14ac:dyDescent="0.25">
      <c r="A47" s="133" t="s">
        <v>12</v>
      </c>
      <c r="B47" s="130">
        <v>476</v>
      </c>
      <c r="C47" s="132" t="s">
        <v>8</v>
      </c>
      <c r="D47" s="130" t="s">
        <v>2</v>
      </c>
      <c r="E47" s="134">
        <v>1034363</v>
      </c>
      <c r="F47" s="134">
        <v>258595</v>
      </c>
      <c r="G47" s="134">
        <f t="shared" si="0"/>
        <v>775768</v>
      </c>
      <c r="H47" s="131">
        <v>102046</v>
      </c>
      <c r="I47" s="131">
        <v>5037</v>
      </c>
      <c r="J47" s="133"/>
      <c r="K47" s="164"/>
    </row>
    <row r="48" spans="1:11" ht="15.75" x14ac:dyDescent="0.25">
      <c r="A48" s="133" t="s">
        <v>12</v>
      </c>
      <c r="B48" s="130">
        <v>477</v>
      </c>
      <c r="C48" s="132" t="s">
        <v>8</v>
      </c>
      <c r="D48" s="130" t="s">
        <v>2</v>
      </c>
      <c r="E48" s="134">
        <v>2040416</v>
      </c>
      <c r="F48" s="134">
        <v>852998</v>
      </c>
      <c r="G48" s="134">
        <f t="shared" si="0"/>
        <v>1187418</v>
      </c>
      <c r="H48" s="131">
        <v>346560</v>
      </c>
      <c r="I48" s="131">
        <v>8921</v>
      </c>
      <c r="J48" s="133" t="s">
        <v>59</v>
      </c>
      <c r="K48" s="164"/>
    </row>
    <row r="49" spans="1:11" ht="15.75" x14ac:dyDescent="0.25">
      <c r="A49" s="133" t="s">
        <v>12</v>
      </c>
      <c r="B49" s="130">
        <v>478</v>
      </c>
      <c r="C49" s="132" t="s">
        <v>8</v>
      </c>
      <c r="D49" s="130" t="s">
        <v>2</v>
      </c>
      <c r="E49" s="134">
        <v>688164</v>
      </c>
      <c r="F49" s="134">
        <v>102217</v>
      </c>
      <c r="G49" s="134">
        <f t="shared" si="0"/>
        <v>585947</v>
      </c>
      <c r="H49" s="131">
        <v>40169</v>
      </c>
      <c r="I49" s="131">
        <v>3239</v>
      </c>
      <c r="J49" s="133"/>
      <c r="K49" s="164"/>
    </row>
    <row r="50" spans="1:11" ht="15.75" x14ac:dyDescent="0.25">
      <c r="A50" s="133" t="s">
        <v>12</v>
      </c>
      <c r="B50" s="130">
        <v>479</v>
      </c>
      <c r="C50" s="132" t="s">
        <v>8</v>
      </c>
      <c r="D50" s="130" t="s">
        <v>2</v>
      </c>
      <c r="E50" s="134">
        <v>230967</v>
      </c>
      <c r="F50" s="134">
        <v>31870</v>
      </c>
      <c r="G50" s="134">
        <f t="shared" si="0"/>
        <v>199097</v>
      </c>
      <c r="H50" s="131">
        <v>12361</v>
      </c>
      <c r="I50" s="131">
        <v>1094</v>
      </c>
      <c r="J50" s="133"/>
      <c r="K50" s="164"/>
    </row>
    <row r="51" spans="1:11" ht="15.75" x14ac:dyDescent="0.25">
      <c r="A51" s="133" t="s">
        <v>12</v>
      </c>
      <c r="B51" s="130">
        <v>480</v>
      </c>
      <c r="C51" s="132" t="s">
        <v>8</v>
      </c>
      <c r="D51" s="130" t="s">
        <v>2</v>
      </c>
      <c r="E51" s="134">
        <v>1065552</v>
      </c>
      <c r="F51" s="134">
        <v>346355</v>
      </c>
      <c r="G51" s="134">
        <f t="shared" si="0"/>
        <v>719197</v>
      </c>
      <c r="H51" s="131">
        <v>139540</v>
      </c>
      <c r="I51" s="131">
        <v>4857</v>
      </c>
      <c r="J51" s="133" t="s">
        <v>60</v>
      </c>
      <c r="K51" s="164"/>
    </row>
    <row r="52" spans="1:11" ht="15.75" x14ac:dyDescent="0.25">
      <c r="A52" s="133" t="s">
        <v>12</v>
      </c>
      <c r="B52" s="130">
        <v>484</v>
      </c>
      <c r="C52" s="132" t="s">
        <v>8</v>
      </c>
      <c r="D52" s="130" t="s">
        <v>2</v>
      </c>
      <c r="E52" s="134">
        <v>543942</v>
      </c>
      <c r="F52" s="134">
        <v>127180</v>
      </c>
      <c r="G52" s="134">
        <f t="shared" si="0"/>
        <v>416762</v>
      </c>
      <c r="H52" s="131">
        <v>55604</v>
      </c>
      <c r="I52" s="131">
        <v>2487</v>
      </c>
      <c r="J52" s="133" t="s">
        <v>61</v>
      </c>
      <c r="K52" s="164"/>
    </row>
    <row r="53" spans="1:11" ht="15.75" x14ac:dyDescent="0.25">
      <c r="A53" s="133" t="s">
        <v>12</v>
      </c>
      <c r="B53" s="130">
        <v>489</v>
      </c>
      <c r="C53" s="132" t="s">
        <v>8</v>
      </c>
      <c r="D53" s="130" t="s">
        <v>2</v>
      </c>
      <c r="E53" s="134">
        <v>245487</v>
      </c>
      <c r="F53" s="134">
        <v>22943</v>
      </c>
      <c r="G53" s="134">
        <f t="shared" si="0"/>
        <v>222544</v>
      </c>
      <c r="H53" s="131">
        <v>17135</v>
      </c>
      <c r="I53" s="131">
        <v>1269</v>
      </c>
      <c r="J53" s="133"/>
      <c r="K53" s="164"/>
    </row>
    <row r="54" spans="1:11" ht="15.75" x14ac:dyDescent="0.25">
      <c r="A54" s="133" t="s">
        <v>12</v>
      </c>
      <c r="B54" s="130">
        <v>490</v>
      </c>
      <c r="C54" s="132" t="s">
        <v>8</v>
      </c>
      <c r="D54" s="130" t="s">
        <v>2</v>
      </c>
      <c r="E54" s="134">
        <v>1234422</v>
      </c>
      <c r="F54" s="134">
        <v>290530</v>
      </c>
      <c r="G54" s="134">
        <f t="shared" si="0"/>
        <v>943892</v>
      </c>
      <c r="H54" s="131">
        <v>124372</v>
      </c>
      <c r="I54" s="131">
        <v>6365</v>
      </c>
      <c r="J54" s="133"/>
      <c r="K54" s="164"/>
    </row>
    <row r="55" spans="1:11" ht="15.75" x14ac:dyDescent="0.25">
      <c r="A55" s="133" t="s">
        <v>12</v>
      </c>
      <c r="B55" s="130">
        <v>491</v>
      </c>
      <c r="C55" s="132" t="s">
        <v>8</v>
      </c>
      <c r="D55" s="130" t="s">
        <v>2</v>
      </c>
      <c r="E55" s="134">
        <v>277803</v>
      </c>
      <c r="F55" s="134">
        <v>16201</v>
      </c>
      <c r="G55" s="134">
        <f t="shared" si="0"/>
        <v>261602</v>
      </c>
      <c r="H55" s="131">
        <v>7768</v>
      </c>
      <c r="I55" s="131">
        <v>1476</v>
      </c>
      <c r="J55" s="133" t="s">
        <v>62</v>
      </c>
      <c r="K55" s="164"/>
    </row>
    <row r="56" spans="1:11" ht="15.75" x14ac:dyDescent="0.25">
      <c r="A56" s="133" t="s">
        <v>12</v>
      </c>
      <c r="B56" s="130">
        <v>492</v>
      </c>
      <c r="C56" s="132" t="s">
        <v>8</v>
      </c>
      <c r="D56" s="130" t="s">
        <v>2</v>
      </c>
      <c r="E56" s="134">
        <v>146248</v>
      </c>
      <c r="F56" s="134">
        <v>7842</v>
      </c>
      <c r="G56" s="134">
        <f t="shared" si="0"/>
        <v>138406</v>
      </c>
      <c r="H56" s="131">
        <v>2448</v>
      </c>
      <c r="I56" s="131">
        <v>972</v>
      </c>
      <c r="J56" s="133" t="s">
        <v>62</v>
      </c>
      <c r="K56" s="164"/>
    </row>
    <row r="57" spans="1:11" ht="15.75" x14ac:dyDescent="0.25">
      <c r="A57" s="133" t="s">
        <v>12</v>
      </c>
      <c r="B57" s="130">
        <v>493</v>
      </c>
      <c r="C57" s="132" t="s">
        <v>8</v>
      </c>
      <c r="D57" s="130" t="s">
        <v>2</v>
      </c>
      <c r="E57" s="134">
        <v>1147641</v>
      </c>
      <c r="F57" s="134">
        <v>132324</v>
      </c>
      <c r="G57" s="134">
        <f t="shared" si="0"/>
        <v>1015317</v>
      </c>
      <c r="H57" s="131">
        <v>58287</v>
      </c>
      <c r="I57" s="131">
        <v>5088</v>
      </c>
      <c r="J57" s="133" t="s">
        <v>63</v>
      </c>
      <c r="K57" s="164"/>
    </row>
    <row r="58" spans="1:11" ht="15.75" x14ac:dyDescent="0.25">
      <c r="A58" s="135" t="s">
        <v>14</v>
      </c>
      <c r="B58" s="130">
        <v>535</v>
      </c>
      <c r="C58" s="132" t="s">
        <v>8</v>
      </c>
      <c r="D58" s="130" t="s">
        <v>2</v>
      </c>
      <c r="E58" s="134">
        <v>2698932.1845501889</v>
      </c>
      <c r="F58" s="134">
        <v>544858.84480945987</v>
      </c>
      <c r="G58" s="134">
        <f t="shared" si="0"/>
        <v>2154073.339740729</v>
      </c>
      <c r="H58" s="131">
        <v>398239.07534322841</v>
      </c>
      <c r="I58" s="131">
        <v>14273.719999999897</v>
      </c>
      <c r="J58" s="133"/>
      <c r="K58" s="164"/>
    </row>
    <row r="59" spans="1:11" ht="15.75" x14ac:dyDescent="0.25">
      <c r="A59" s="135" t="s">
        <v>14</v>
      </c>
      <c r="B59" s="130">
        <v>552</v>
      </c>
      <c r="C59" s="132" t="s">
        <v>8</v>
      </c>
      <c r="D59" s="130" t="s">
        <v>2</v>
      </c>
      <c r="E59" s="134">
        <v>284702.65593000676</v>
      </c>
      <c r="F59" s="134">
        <v>105745.60262470505</v>
      </c>
      <c r="G59" s="134">
        <f t="shared" si="0"/>
        <v>178957.0533053017</v>
      </c>
      <c r="H59" s="131">
        <v>42688.255391312065</v>
      </c>
      <c r="I59" s="131">
        <v>1207.0999999999951</v>
      </c>
      <c r="J59" s="133"/>
      <c r="K59" s="164"/>
    </row>
    <row r="60" spans="1:11" ht="15.75" x14ac:dyDescent="0.25">
      <c r="A60" s="135" t="s">
        <v>14</v>
      </c>
      <c r="B60" s="130">
        <v>553</v>
      </c>
      <c r="C60" s="132" t="s">
        <v>8</v>
      </c>
      <c r="D60" s="130" t="s">
        <v>2</v>
      </c>
      <c r="E60" s="134">
        <v>450272.80494549463</v>
      </c>
      <c r="F60" s="134">
        <v>132665.71102619593</v>
      </c>
      <c r="G60" s="134">
        <f t="shared" si="0"/>
        <v>317607.09391929873</v>
      </c>
      <c r="H60" s="131">
        <v>50727.374035227178</v>
      </c>
      <c r="I60" s="131">
        <v>2024.3899999999981</v>
      </c>
      <c r="J60" s="133"/>
      <c r="K60" s="164"/>
    </row>
    <row r="61" spans="1:11" ht="15.75" x14ac:dyDescent="0.25">
      <c r="A61" s="135" t="s">
        <v>14</v>
      </c>
      <c r="B61" s="130">
        <v>554</v>
      </c>
      <c r="C61" s="132" t="s">
        <v>8</v>
      </c>
      <c r="D61" s="130" t="s">
        <v>2</v>
      </c>
      <c r="E61" s="134">
        <v>461295.09864102892</v>
      </c>
      <c r="F61" s="134">
        <v>163067.3521444923</v>
      </c>
      <c r="G61" s="134">
        <f t="shared" si="0"/>
        <v>298227.74649653665</v>
      </c>
      <c r="H61" s="131">
        <v>78219.7595410957</v>
      </c>
      <c r="I61" s="131">
        <v>2548.0999999999908</v>
      </c>
      <c r="J61" s="133"/>
      <c r="K61" s="164"/>
    </row>
    <row r="62" spans="1:11" ht="15.75" x14ac:dyDescent="0.25">
      <c r="A62" s="135" t="s">
        <v>14</v>
      </c>
      <c r="B62" s="130">
        <v>558</v>
      </c>
      <c r="C62" s="132" t="s">
        <v>8</v>
      </c>
      <c r="D62" s="130" t="s">
        <v>2</v>
      </c>
      <c r="E62" s="134">
        <v>325035.30797411216</v>
      </c>
      <c r="F62" s="134">
        <v>98546.615303938117</v>
      </c>
      <c r="G62" s="134">
        <f t="shared" si="0"/>
        <v>226488.69267017406</v>
      </c>
      <c r="H62" s="131">
        <v>38565.736045738791</v>
      </c>
      <c r="I62" s="131">
        <v>1510.48</v>
      </c>
      <c r="J62" s="133"/>
      <c r="K62" s="164"/>
    </row>
    <row r="63" spans="1:11" ht="15.75" x14ac:dyDescent="0.25">
      <c r="A63" s="135" t="s">
        <v>14</v>
      </c>
      <c r="B63" s="130">
        <v>568</v>
      </c>
      <c r="C63" s="132" t="s">
        <v>8</v>
      </c>
      <c r="D63" s="130" t="s">
        <v>2</v>
      </c>
      <c r="E63" s="134">
        <v>22901.720307762687</v>
      </c>
      <c r="F63" s="134">
        <v>2701.8466955163199</v>
      </c>
      <c r="G63" s="134">
        <f t="shared" si="0"/>
        <v>20199.873612246367</v>
      </c>
      <c r="H63" s="131">
        <v>3270.0103500351443</v>
      </c>
      <c r="I63" s="131">
        <v>113.84999999999984</v>
      </c>
      <c r="J63" s="133"/>
      <c r="K63" s="164"/>
    </row>
    <row r="64" spans="1:11" ht="15.75" x14ac:dyDescent="0.25">
      <c r="A64" s="135" t="s">
        <v>14</v>
      </c>
      <c r="B64" s="130">
        <v>578</v>
      </c>
      <c r="C64" s="132" t="s">
        <v>8</v>
      </c>
      <c r="D64" s="130" t="s">
        <v>2</v>
      </c>
      <c r="E64" s="134">
        <v>656429.28659926751</v>
      </c>
      <c r="F64" s="134">
        <v>252271.724521317</v>
      </c>
      <c r="G64" s="134">
        <f t="shared" si="0"/>
        <v>404157.56207795051</v>
      </c>
      <c r="H64" s="131">
        <v>101929.39377932281</v>
      </c>
      <c r="I64" s="131">
        <v>2971.6800000000026</v>
      </c>
      <c r="J64" s="133"/>
      <c r="K64" s="164"/>
    </row>
    <row r="65" spans="1:11" ht="15.75" x14ac:dyDescent="0.25">
      <c r="A65" s="135" t="s">
        <v>14</v>
      </c>
      <c r="B65" s="130">
        <v>579</v>
      </c>
      <c r="C65" s="132" t="s">
        <v>8</v>
      </c>
      <c r="D65" s="130" t="s">
        <v>2</v>
      </c>
      <c r="E65" s="134">
        <v>200922.71787994247</v>
      </c>
      <c r="F65" s="134">
        <v>43385.624899755006</v>
      </c>
      <c r="G65" s="134">
        <f t="shared" si="0"/>
        <v>157537.09298018747</v>
      </c>
      <c r="H65" s="131">
        <v>22340.265924138086</v>
      </c>
      <c r="I65" s="131">
        <v>594.91000000000167</v>
      </c>
      <c r="J65" s="133"/>
      <c r="K65" s="164"/>
    </row>
    <row r="66" spans="1:11" ht="15.75" x14ac:dyDescent="0.25">
      <c r="A66" s="135" t="s">
        <v>14</v>
      </c>
      <c r="B66" s="130">
        <v>587</v>
      </c>
      <c r="C66" s="132" t="s">
        <v>8</v>
      </c>
      <c r="D66" s="130" t="s">
        <v>2</v>
      </c>
      <c r="E66" s="134">
        <v>536307.68161047844</v>
      </c>
      <c r="F66" s="134">
        <v>155457.57151817175</v>
      </c>
      <c r="G66" s="134">
        <f t="shared" ref="G66:G129" si="1">+E66-F66</f>
        <v>380850.11009230668</v>
      </c>
      <c r="H66" s="131">
        <v>59335.861609737207</v>
      </c>
      <c r="I66" s="131">
        <v>2609.5799999999945</v>
      </c>
      <c r="J66" s="133"/>
      <c r="K66" s="164"/>
    </row>
    <row r="67" spans="1:11" ht="15.75" x14ac:dyDescent="0.25">
      <c r="A67" s="135" t="s">
        <v>14</v>
      </c>
      <c r="B67" s="130">
        <v>588</v>
      </c>
      <c r="C67" s="132" t="s">
        <v>8</v>
      </c>
      <c r="D67" s="130" t="s">
        <v>2</v>
      </c>
      <c r="E67" s="134">
        <v>162250.52063409466</v>
      </c>
      <c r="F67" s="134">
        <v>16088.314910972293</v>
      </c>
      <c r="G67" s="134">
        <f t="shared" si="1"/>
        <v>146162.20572312237</v>
      </c>
      <c r="H67" s="131">
        <v>9493.9437776051855</v>
      </c>
      <c r="I67" s="131">
        <v>792.2799999999969</v>
      </c>
      <c r="J67" s="133"/>
      <c r="K67" s="164"/>
    </row>
    <row r="68" spans="1:11" ht="15.75" x14ac:dyDescent="0.25">
      <c r="A68" s="135" t="s">
        <v>14</v>
      </c>
      <c r="B68" s="130">
        <v>589</v>
      </c>
      <c r="C68" s="132" t="s">
        <v>8</v>
      </c>
      <c r="D68" s="130" t="s">
        <v>2</v>
      </c>
      <c r="E68" s="134">
        <v>420967.57145741209</v>
      </c>
      <c r="F68" s="134">
        <v>99222.435616827031</v>
      </c>
      <c r="G68" s="134">
        <f t="shared" si="1"/>
        <v>321745.13584058505</v>
      </c>
      <c r="H68" s="131">
        <v>38808.721701471884</v>
      </c>
      <c r="I68" s="131">
        <v>2238.0000000000009</v>
      </c>
      <c r="J68" s="133"/>
      <c r="K68" s="164"/>
    </row>
    <row r="69" spans="1:11" ht="15.75" x14ac:dyDescent="0.25">
      <c r="A69" s="135" t="s">
        <v>14</v>
      </c>
      <c r="B69" s="130">
        <v>597</v>
      </c>
      <c r="C69" s="132" t="s">
        <v>8</v>
      </c>
      <c r="D69" s="130" t="s">
        <v>2</v>
      </c>
      <c r="E69" s="134">
        <v>891017.2130278385</v>
      </c>
      <c r="F69" s="134">
        <v>327102.21124459623</v>
      </c>
      <c r="G69" s="134">
        <f t="shared" si="1"/>
        <v>563915.00178324222</v>
      </c>
      <c r="H69" s="131">
        <v>129431.04568731676</v>
      </c>
      <c r="I69" s="131">
        <v>4013.4200000000083</v>
      </c>
      <c r="J69" s="133"/>
      <c r="K69" s="164"/>
    </row>
    <row r="70" spans="1:11" ht="15.75" x14ac:dyDescent="0.25">
      <c r="A70" s="135" t="s">
        <v>14</v>
      </c>
      <c r="B70" s="130">
        <v>643</v>
      </c>
      <c r="C70" s="132" t="s">
        <v>8</v>
      </c>
      <c r="D70" s="130" t="s">
        <v>2</v>
      </c>
      <c r="E70" s="134">
        <v>248272.58514785627</v>
      </c>
      <c r="F70" s="134">
        <v>34376.247113216428</v>
      </c>
      <c r="G70" s="134">
        <f t="shared" si="1"/>
        <v>213896.33803463983</v>
      </c>
      <c r="H70" s="131">
        <v>30503.966196628218</v>
      </c>
      <c r="I70" s="131">
        <v>1239.5200000000041</v>
      </c>
      <c r="J70" s="133"/>
      <c r="K70" s="164"/>
    </row>
    <row r="71" spans="1:11" ht="15.75" x14ac:dyDescent="0.25">
      <c r="A71" s="135" t="s">
        <v>14</v>
      </c>
      <c r="B71" s="130">
        <v>649</v>
      </c>
      <c r="C71" s="132" t="s">
        <v>8</v>
      </c>
      <c r="D71" s="130" t="s">
        <v>2</v>
      </c>
      <c r="E71" s="134">
        <v>403732.66563475627</v>
      </c>
      <c r="F71" s="134">
        <v>101230.37118873106</v>
      </c>
      <c r="G71" s="134">
        <f t="shared" si="1"/>
        <v>302502.29444602522</v>
      </c>
      <c r="H71" s="131">
        <v>63955.677869374398</v>
      </c>
      <c r="I71" s="131">
        <v>2211.9400000000041</v>
      </c>
      <c r="J71" s="133"/>
      <c r="K71" s="164"/>
    </row>
    <row r="72" spans="1:11" ht="15.75" x14ac:dyDescent="0.25">
      <c r="A72" s="135" t="s">
        <v>14</v>
      </c>
      <c r="B72" s="130">
        <v>652</v>
      </c>
      <c r="C72" s="132" t="s">
        <v>8</v>
      </c>
      <c r="D72" s="130" t="s">
        <v>2</v>
      </c>
      <c r="E72" s="134">
        <v>274818.08126290707</v>
      </c>
      <c r="F72" s="134">
        <v>90094.018562707744</v>
      </c>
      <c r="G72" s="134">
        <f t="shared" si="1"/>
        <v>184724.06270019931</v>
      </c>
      <c r="H72" s="131">
        <v>43845.526056752715</v>
      </c>
      <c r="I72" s="131">
        <v>1100.9499999999998</v>
      </c>
      <c r="J72" s="133"/>
      <c r="K72" s="164"/>
    </row>
    <row r="73" spans="1:11" ht="15.75" x14ac:dyDescent="0.25">
      <c r="A73" s="135" t="s">
        <v>14</v>
      </c>
      <c r="B73" s="130">
        <v>663</v>
      </c>
      <c r="C73" s="132" t="s">
        <v>8</v>
      </c>
      <c r="D73" s="130" t="s">
        <v>2</v>
      </c>
      <c r="E73" s="134">
        <v>451905.07301106938</v>
      </c>
      <c r="F73" s="134">
        <v>269517.68764440791</v>
      </c>
      <c r="G73" s="134">
        <f t="shared" si="1"/>
        <v>182387.38536666147</v>
      </c>
      <c r="H73" s="131">
        <v>107660.14869377358</v>
      </c>
      <c r="I73" s="131">
        <v>2320.939999999985</v>
      </c>
      <c r="J73" s="133"/>
      <c r="K73" s="164"/>
    </row>
    <row r="74" spans="1:11" ht="15.75" x14ac:dyDescent="0.25">
      <c r="A74" s="135" t="s">
        <v>14</v>
      </c>
      <c r="B74" s="130">
        <v>664</v>
      </c>
      <c r="C74" s="132" t="s">
        <v>8</v>
      </c>
      <c r="D74" s="130" t="s">
        <v>2</v>
      </c>
      <c r="E74" s="134">
        <v>431825.86961731809</v>
      </c>
      <c r="F74" s="134">
        <v>104829.18126871994</v>
      </c>
      <c r="G74" s="134">
        <f t="shared" si="1"/>
        <v>326996.68834859814</v>
      </c>
      <c r="H74" s="131">
        <v>42740.765003356086</v>
      </c>
      <c r="I74" s="131">
        <v>2063.5600000000118</v>
      </c>
      <c r="J74" s="133"/>
      <c r="K74" s="164"/>
    </row>
    <row r="75" spans="1:11" ht="15.75" x14ac:dyDescent="0.25">
      <c r="A75" s="135" t="s">
        <v>14</v>
      </c>
      <c r="B75" s="130">
        <v>667</v>
      </c>
      <c r="C75" s="132" t="s">
        <v>8</v>
      </c>
      <c r="D75" s="130" t="s">
        <v>2</v>
      </c>
      <c r="E75" s="134">
        <v>958115.73018800002</v>
      </c>
      <c r="F75" s="134">
        <v>258094.17348531584</v>
      </c>
      <c r="G75" s="134">
        <f t="shared" si="1"/>
        <v>700021.55670268415</v>
      </c>
      <c r="H75" s="131">
        <v>106559.50604132157</v>
      </c>
      <c r="I75" s="131">
        <v>4298.5800000000127</v>
      </c>
      <c r="J75" s="133"/>
      <c r="K75" s="164"/>
    </row>
    <row r="76" spans="1:11" ht="15.75" x14ac:dyDescent="0.25">
      <c r="A76" s="135" t="s">
        <v>14</v>
      </c>
      <c r="B76" s="130">
        <v>668</v>
      </c>
      <c r="C76" s="132" t="s">
        <v>8</v>
      </c>
      <c r="D76" s="130" t="s">
        <v>2</v>
      </c>
      <c r="E76" s="134">
        <v>356572.41820491181</v>
      </c>
      <c r="F76" s="134">
        <v>114956.53072081445</v>
      </c>
      <c r="G76" s="134">
        <f t="shared" si="1"/>
        <v>241615.88748409736</v>
      </c>
      <c r="H76" s="131">
        <v>45904.72652906704</v>
      </c>
      <c r="I76" s="131">
        <v>1864.9799999999939</v>
      </c>
      <c r="J76" s="133"/>
      <c r="K76" s="164"/>
    </row>
    <row r="77" spans="1:11" ht="15.75" x14ac:dyDescent="0.25">
      <c r="A77" s="4" t="s">
        <v>19</v>
      </c>
      <c r="B77" s="130">
        <v>670</v>
      </c>
      <c r="C77" s="132" t="s">
        <v>8</v>
      </c>
      <c r="D77" s="130" t="s">
        <v>2</v>
      </c>
      <c r="E77" s="134">
        <v>127814.98929954151</v>
      </c>
      <c r="F77" s="134">
        <v>81572.481999999975</v>
      </c>
      <c r="G77" s="134">
        <f t="shared" si="1"/>
        <v>46242.507299541539</v>
      </c>
      <c r="H77" s="131">
        <v>33510</v>
      </c>
      <c r="I77" s="131">
        <v>1810.5</v>
      </c>
      <c r="J77" s="133"/>
      <c r="K77" s="164"/>
    </row>
    <row r="78" spans="1:11" ht="15.75" x14ac:dyDescent="0.25">
      <c r="A78" s="4" t="s">
        <v>19</v>
      </c>
      <c r="B78" s="130">
        <v>671</v>
      </c>
      <c r="C78" s="132" t="s">
        <v>8</v>
      </c>
      <c r="D78" s="130" t="s">
        <v>2</v>
      </c>
      <c r="E78" s="134">
        <v>127814.98929954151</v>
      </c>
      <c r="F78" s="134">
        <v>56877.94700000008</v>
      </c>
      <c r="G78" s="134">
        <f t="shared" si="1"/>
        <v>70937.042299541441</v>
      </c>
      <c r="H78" s="131">
        <v>23698</v>
      </c>
      <c r="I78" s="131">
        <v>1810.5</v>
      </c>
      <c r="J78" s="133"/>
      <c r="K78" s="164"/>
    </row>
    <row r="79" spans="1:11" ht="15.75" x14ac:dyDescent="0.25">
      <c r="A79" s="135" t="s">
        <v>14</v>
      </c>
      <c r="B79" s="130">
        <v>672</v>
      </c>
      <c r="C79" s="132" t="s">
        <v>8</v>
      </c>
      <c r="D79" s="130" t="s">
        <v>2</v>
      </c>
      <c r="E79" s="134">
        <v>723284.37288622838</v>
      </c>
      <c r="F79" s="134">
        <v>151096.81962347339</v>
      </c>
      <c r="G79" s="134">
        <f t="shared" si="1"/>
        <v>572187.55326275504</v>
      </c>
      <c r="H79" s="131">
        <v>70517.320174403983</v>
      </c>
      <c r="I79" s="131">
        <v>3570.7999999999765</v>
      </c>
      <c r="J79" s="133"/>
      <c r="K79" s="164"/>
    </row>
    <row r="80" spans="1:11" ht="15.75" x14ac:dyDescent="0.25">
      <c r="A80" s="135" t="s">
        <v>14</v>
      </c>
      <c r="B80" s="130">
        <v>673</v>
      </c>
      <c r="C80" s="132" t="s">
        <v>8</v>
      </c>
      <c r="D80" s="130" t="s">
        <v>2</v>
      </c>
      <c r="E80" s="134">
        <v>677628.2720097407</v>
      </c>
      <c r="F80" s="134">
        <v>440790.78698455455</v>
      </c>
      <c r="G80" s="134">
        <f t="shared" si="1"/>
        <v>236837.48502518615</v>
      </c>
      <c r="H80" s="131">
        <v>168499.22664830025</v>
      </c>
      <c r="I80" s="131">
        <v>3217.3200000000165</v>
      </c>
      <c r="J80" s="133"/>
      <c r="K80" s="164"/>
    </row>
    <row r="81" spans="1:11" ht="15.75" x14ac:dyDescent="0.25">
      <c r="A81" s="135" t="s">
        <v>14</v>
      </c>
      <c r="B81" s="130">
        <v>674</v>
      </c>
      <c r="C81" s="132" t="s">
        <v>8</v>
      </c>
      <c r="D81" s="130" t="s">
        <v>2</v>
      </c>
      <c r="E81" s="134">
        <v>263164.14851217245</v>
      </c>
      <c r="F81" s="134">
        <v>76721.154559892646</v>
      </c>
      <c r="G81" s="134">
        <f t="shared" si="1"/>
        <v>186442.99395227979</v>
      </c>
      <c r="H81" s="131">
        <v>29857.377248321522</v>
      </c>
      <c r="I81" s="131">
        <v>1409.0200000000088</v>
      </c>
      <c r="J81" s="133"/>
      <c r="K81" s="164"/>
    </row>
    <row r="82" spans="1:11" ht="15.75" x14ac:dyDescent="0.25">
      <c r="A82" s="135" t="s">
        <v>14</v>
      </c>
      <c r="B82" s="130">
        <v>675</v>
      </c>
      <c r="C82" s="132" t="s">
        <v>8</v>
      </c>
      <c r="D82" s="130" t="s">
        <v>2</v>
      </c>
      <c r="E82" s="134">
        <v>2829589.2214881191</v>
      </c>
      <c r="F82" s="134">
        <v>605590.95766187634</v>
      </c>
      <c r="G82" s="134">
        <f t="shared" si="1"/>
        <v>2223998.2638262426</v>
      </c>
      <c r="H82" s="131">
        <v>355794.83520788566</v>
      </c>
      <c r="I82" s="131">
        <v>16449.879999999881</v>
      </c>
      <c r="J82" s="133"/>
      <c r="K82" s="164"/>
    </row>
    <row r="83" spans="1:11" ht="15.75" x14ac:dyDescent="0.25">
      <c r="A83" s="135" t="s">
        <v>14</v>
      </c>
      <c r="B83" s="130">
        <v>677</v>
      </c>
      <c r="C83" s="132" t="s">
        <v>8</v>
      </c>
      <c r="D83" s="130" t="s">
        <v>2</v>
      </c>
      <c r="E83" s="134">
        <v>390021.1013979073</v>
      </c>
      <c r="F83" s="134">
        <v>128603.70301970212</v>
      </c>
      <c r="G83" s="134">
        <f t="shared" si="1"/>
        <v>261417.39837820519</v>
      </c>
      <c r="H83" s="131">
        <v>50694.426827670155</v>
      </c>
      <c r="I83" s="131">
        <v>1655.7799999999881</v>
      </c>
      <c r="J83" s="133"/>
      <c r="K83" s="164"/>
    </row>
    <row r="84" spans="1:11" ht="15.75" x14ac:dyDescent="0.25">
      <c r="A84" s="135" t="s">
        <v>14</v>
      </c>
      <c r="B84" s="130">
        <v>679</v>
      </c>
      <c r="C84" s="132" t="s">
        <v>8</v>
      </c>
      <c r="D84" s="130" t="s">
        <v>2</v>
      </c>
      <c r="E84" s="134">
        <v>113461.84878404712</v>
      </c>
      <c r="F84" s="134">
        <v>31068.045351947621</v>
      </c>
      <c r="G84" s="134">
        <f t="shared" si="1"/>
        <v>82393.803432099492</v>
      </c>
      <c r="H84" s="131">
        <v>17561.891228132699</v>
      </c>
      <c r="I84" s="131">
        <v>589.36999999999966</v>
      </c>
      <c r="J84" s="133"/>
      <c r="K84" s="164"/>
    </row>
    <row r="85" spans="1:11" ht="15.75" x14ac:dyDescent="0.25">
      <c r="A85" s="133" t="s">
        <v>13</v>
      </c>
      <c r="B85" s="130">
        <v>684</v>
      </c>
      <c r="C85" s="132" t="s">
        <v>8</v>
      </c>
      <c r="D85" s="130" t="s">
        <v>2</v>
      </c>
      <c r="E85" s="134">
        <f>1234536-375810</f>
        <v>858726</v>
      </c>
      <c r="F85" s="134">
        <v>151485</v>
      </c>
      <c r="G85" s="134">
        <f t="shared" si="1"/>
        <v>707241</v>
      </c>
      <c r="H85" s="131">
        <v>78071</v>
      </c>
      <c r="I85" s="131">
        <f>6322.28-1850</f>
        <v>4472.28</v>
      </c>
      <c r="J85" s="133" t="s">
        <v>55</v>
      </c>
      <c r="K85" s="164"/>
    </row>
    <row r="86" spans="1:11" ht="15.75" x14ac:dyDescent="0.25">
      <c r="A86" s="133" t="s">
        <v>13</v>
      </c>
      <c r="B86" s="130">
        <v>687</v>
      </c>
      <c r="C86" s="132" t="s">
        <v>8</v>
      </c>
      <c r="D86" s="130" t="s">
        <v>2</v>
      </c>
      <c r="E86" s="134">
        <f>137837-45104</f>
        <v>92733</v>
      </c>
      <c r="F86" s="134">
        <v>21229</v>
      </c>
      <c r="G86" s="134">
        <f t="shared" si="1"/>
        <v>71504</v>
      </c>
      <c r="H86" s="131">
        <v>7860</v>
      </c>
      <c r="I86" s="131">
        <v>462.86</v>
      </c>
      <c r="J86" s="133" t="s">
        <v>56</v>
      </c>
      <c r="K86" s="164"/>
    </row>
    <row r="87" spans="1:11" ht="15.75" x14ac:dyDescent="0.25">
      <c r="A87" s="133" t="s">
        <v>13</v>
      </c>
      <c r="B87" s="130">
        <v>690</v>
      </c>
      <c r="C87" s="132" t="s">
        <v>8</v>
      </c>
      <c r="D87" s="130" t="s">
        <v>2</v>
      </c>
      <c r="E87" s="134">
        <f>2348273+211884</f>
        <v>2560157</v>
      </c>
      <c r="F87" s="134">
        <v>920476</v>
      </c>
      <c r="G87" s="134">
        <f t="shared" si="1"/>
        <v>1639681</v>
      </c>
      <c r="H87" s="131">
        <f>352794+609</f>
        <v>353403</v>
      </c>
      <c r="I87" s="131">
        <f>11967.6+1001</f>
        <v>12968.6</v>
      </c>
      <c r="J87" s="133"/>
      <c r="K87" s="164"/>
    </row>
    <row r="88" spans="1:11" ht="15.75" x14ac:dyDescent="0.25">
      <c r="A88" s="133" t="s">
        <v>13</v>
      </c>
      <c r="B88" s="130">
        <v>691</v>
      </c>
      <c r="C88" s="132" t="s">
        <v>8</v>
      </c>
      <c r="D88" s="130" t="s">
        <v>2</v>
      </c>
      <c r="E88" s="134">
        <v>63478</v>
      </c>
      <c r="F88" s="134">
        <v>17591</v>
      </c>
      <c r="G88" s="134">
        <f t="shared" si="1"/>
        <v>45887</v>
      </c>
      <c r="H88" s="131">
        <v>8783</v>
      </c>
      <c r="I88" s="131">
        <v>267.62</v>
      </c>
      <c r="J88" s="133" t="s">
        <v>52</v>
      </c>
      <c r="K88" s="164"/>
    </row>
    <row r="89" spans="1:11" ht="15.75" x14ac:dyDescent="0.25">
      <c r="A89" s="133" t="s">
        <v>13</v>
      </c>
      <c r="B89" s="130">
        <v>692</v>
      </c>
      <c r="C89" s="132" t="s">
        <v>8</v>
      </c>
      <c r="D89" s="130" t="s">
        <v>2</v>
      </c>
      <c r="E89" s="134">
        <v>384456</v>
      </c>
      <c r="F89" s="134">
        <v>113278</v>
      </c>
      <c r="G89" s="134">
        <f t="shared" si="1"/>
        <v>271178</v>
      </c>
      <c r="H89" s="131">
        <v>42070</v>
      </c>
      <c r="I89" s="131">
        <v>1734.62</v>
      </c>
      <c r="J89" s="133"/>
      <c r="K89" s="164"/>
    </row>
    <row r="90" spans="1:11" ht="15.75" x14ac:dyDescent="0.25">
      <c r="A90" s="133" t="s">
        <v>13</v>
      </c>
      <c r="B90" s="130">
        <v>694</v>
      </c>
      <c r="C90" s="132" t="s">
        <v>8</v>
      </c>
      <c r="D90" s="130" t="s">
        <v>2</v>
      </c>
      <c r="E90" s="134">
        <f>316030-95804</f>
        <v>220226</v>
      </c>
      <c r="F90" s="134">
        <v>42060</v>
      </c>
      <c r="G90" s="134">
        <f t="shared" si="1"/>
        <v>178166</v>
      </c>
      <c r="H90" s="131">
        <v>18248</v>
      </c>
      <c r="I90" s="131">
        <f>1606.64-400</f>
        <v>1206.6400000000001</v>
      </c>
      <c r="J90" s="133" t="s">
        <v>57</v>
      </c>
      <c r="K90" s="164"/>
    </row>
    <row r="91" spans="1:11" ht="15.75" x14ac:dyDescent="0.25">
      <c r="A91" s="133" t="s">
        <v>13</v>
      </c>
      <c r="B91" s="130">
        <v>695</v>
      </c>
      <c r="C91" s="132" t="s">
        <v>8</v>
      </c>
      <c r="D91" s="130" t="s">
        <v>2</v>
      </c>
      <c r="E91" s="134">
        <v>834142</v>
      </c>
      <c r="F91" s="134">
        <v>224093</v>
      </c>
      <c r="G91" s="134">
        <f t="shared" si="1"/>
        <v>610049</v>
      </c>
      <c r="H91" s="131">
        <v>86220</v>
      </c>
      <c r="I91" s="131">
        <v>3435.82</v>
      </c>
      <c r="J91" s="133" t="s">
        <v>53</v>
      </c>
      <c r="K91" s="164"/>
    </row>
    <row r="92" spans="1:11" ht="15.75" x14ac:dyDescent="0.25">
      <c r="A92" s="133" t="s">
        <v>13</v>
      </c>
      <c r="B92" s="130">
        <v>697</v>
      </c>
      <c r="C92" s="132" t="s">
        <v>8</v>
      </c>
      <c r="D92" s="130" t="s">
        <v>2</v>
      </c>
      <c r="E92" s="134">
        <v>551310</v>
      </c>
      <c r="F92" s="134">
        <v>173775</v>
      </c>
      <c r="G92" s="134">
        <f t="shared" si="1"/>
        <v>377535</v>
      </c>
      <c r="H92" s="131">
        <v>61379</v>
      </c>
      <c r="I92" s="131">
        <v>2345.2800000000002</v>
      </c>
      <c r="J92" s="133"/>
      <c r="K92" s="164"/>
    </row>
    <row r="93" spans="1:11" ht="15.75" x14ac:dyDescent="0.25">
      <c r="A93" s="133" t="s">
        <v>13</v>
      </c>
      <c r="B93" s="130">
        <v>698</v>
      </c>
      <c r="C93" s="132" t="s">
        <v>8</v>
      </c>
      <c r="D93" s="130" t="s">
        <v>2</v>
      </c>
      <c r="E93" s="134">
        <f>2274661-43647-200548</f>
        <v>2030466</v>
      </c>
      <c r="F93" s="134">
        <v>370821</v>
      </c>
      <c r="G93" s="134">
        <f t="shared" si="1"/>
        <v>1659645</v>
      </c>
      <c r="H93" s="131">
        <v>179658</v>
      </c>
      <c r="I93" s="131">
        <v>11708</v>
      </c>
      <c r="J93" s="133" t="s">
        <v>54</v>
      </c>
      <c r="K93" s="164"/>
    </row>
    <row r="94" spans="1:11" ht="15.75" x14ac:dyDescent="0.25">
      <c r="A94" s="133" t="s">
        <v>13</v>
      </c>
      <c r="B94" s="130">
        <v>699</v>
      </c>
      <c r="C94" s="132" t="s">
        <v>8</v>
      </c>
      <c r="D94" s="130" t="s">
        <v>2</v>
      </c>
      <c r="E94" s="134">
        <v>1298977</v>
      </c>
      <c r="F94" s="134">
        <v>343428</v>
      </c>
      <c r="G94" s="134">
        <f t="shared" si="1"/>
        <v>955549</v>
      </c>
      <c r="H94" s="131">
        <v>134335</v>
      </c>
      <c r="I94" s="131">
        <v>5759.56</v>
      </c>
      <c r="J94" s="133"/>
      <c r="K94" s="164"/>
    </row>
    <row r="95" spans="1:11" ht="15.75" x14ac:dyDescent="0.25">
      <c r="A95" s="133" t="s">
        <v>10</v>
      </c>
      <c r="B95" s="130">
        <v>740</v>
      </c>
      <c r="C95" s="132" t="s">
        <v>8</v>
      </c>
      <c r="D95" s="130" t="s">
        <v>2</v>
      </c>
      <c r="E95" s="134">
        <v>117045.67594821747</v>
      </c>
      <c r="F95" s="134">
        <f>+H95/2*2.25</f>
        <v>10454.625</v>
      </c>
      <c r="G95" s="134">
        <f t="shared" si="1"/>
        <v>106591.05094821747</v>
      </c>
      <c r="H95" s="131">
        <v>9293</v>
      </c>
      <c r="I95" s="131">
        <v>944.44999999999982</v>
      </c>
      <c r="J95" s="136" t="s">
        <v>22</v>
      </c>
      <c r="K95" s="164"/>
    </row>
    <row r="96" spans="1:11" ht="15.75" x14ac:dyDescent="0.25">
      <c r="A96" s="133" t="s">
        <v>10</v>
      </c>
      <c r="B96" s="130">
        <v>741</v>
      </c>
      <c r="C96" s="132" t="s">
        <v>8</v>
      </c>
      <c r="D96" s="130" t="s">
        <v>2</v>
      </c>
      <c r="E96" s="134">
        <v>154739.77411040064</v>
      </c>
      <c r="F96" s="134">
        <f>+H96/2*2.25</f>
        <v>11147.625</v>
      </c>
      <c r="G96" s="134">
        <f t="shared" si="1"/>
        <v>143592.14911040064</v>
      </c>
      <c r="H96" s="131">
        <v>9909</v>
      </c>
      <c r="I96" s="131">
        <v>1237.52</v>
      </c>
      <c r="J96" s="136" t="s">
        <v>22</v>
      </c>
      <c r="K96" s="164"/>
    </row>
    <row r="97" spans="1:11" ht="15.75" x14ac:dyDescent="0.25">
      <c r="A97" s="133" t="s">
        <v>10</v>
      </c>
      <c r="B97" s="130">
        <v>742</v>
      </c>
      <c r="C97" s="132" t="s">
        <v>8</v>
      </c>
      <c r="D97" s="130" t="s">
        <v>2</v>
      </c>
      <c r="E97" s="134">
        <v>259475.52391999884</v>
      </c>
      <c r="F97" s="134">
        <v>39401.924520678862</v>
      </c>
      <c r="G97" s="134">
        <f t="shared" si="1"/>
        <v>220073.59939931997</v>
      </c>
      <c r="H97" s="131">
        <v>18071</v>
      </c>
      <c r="I97" s="131">
        <v>1886.5</v>
      </c>
      <c r="J97" s="4"/>
      <c r="K97" s="164"/>
    </row>
    <row r="98" spans="1:11" ht="15.75" x14ac:dyDescent="0.25">
      <c r="A98" s="133" t="s">
        <v>10</v>
      </c>
      <c r="B98" s="130">
        <v>743</v>
      </c>
      <c r="C98" s="132" t="s">
        <v>8</v>
      </c>
      <c r="D98" s="130" t="s">
        <v>2</v>
      </c>
      <c r="E98" s="134">
        <v>32366.915685564298</v>
      </c>
      <c r="F98" s="134">
        <f>+H98/2*2.25</f>
        <v>1111.5</v>
      </c>
      <c r="G98" s="134">
        <f t="shared" si="1"/>
        <v>31255.415685564298</v>
      </c>
      <c r="H98" s="131">
        <v>988</v>
      </c>
      <c r="I98" s="131">
        <v>247.95</v>
      </c>
      <c r="J98" s="136" t="s">
        <v>22</v>
      </c>
      <c r="K98" s="164"/>
    </row>
    <row r="99" spans="1:11" ht="15.75" x14ac:dyDescent="0.25">
      <c r="A99" s="133" t="s">
        <v>10</v>
      </c>
      <c r="B99" s="130">
        <v>747</v>
      </c>
      <c r="C99" s="132" t="s">
        <v>8</v>
      </c>
      <c r="D99" s="130" t="s">
        <v>2</v>
      </c>
      <c r="E99" s="134">
        <v>469859.78290421603</v>
      </c>
      <c r="F99" s="134">
        <f>155132.447827808-10455-11148-1112</f>
        <v>132417.44782780801</v>
      </c>
      <c r="G99" s="134">
        <f t="shared" si="1"/>
        <v>337442.335076408</v>
      </c>
      <c r="H99" s="131">
        <v>72580</v>
      </c>
      <c r="I99" s="131">
        <v>3471.72</v>
      </c>
      <c r="J99" s="4"/>
      <c r="K99" s="164"/>
    </row>
    <row r="100" spans="1:11" ht="15.75" x14ac:dyDescent="0.25">
      <c r="A100" s="135" t="s">
        <v>14</v>
      </c>
      <c r="B100" s="130">
        <v>755</v>
      </c>
      <c r="C100" s="132" t="s">
        <v>8</v>
      </c>
      <c r="D100" s="130" t="s">
        <v>2</v>
      </c>
      <c r="E100" s="134">
        <v>1068699.9698077836</v>
      </c>
      <c r="F100" s="134">
        <v>150092.61114019933</v>
      </c>
      <c r="G100" s="134">
        <f t="shared" si="1"/>
        <v>918607.35866758425</v>
      </c>
      <c r="H100" s="131">
        <v>109437.23870138083</v>
      </c>
      <c r="I100" s="131">
        <v>5432.7999999999893</v>
      </c>
      <c r="J100" s="133"/>
      <c r="K100" s="164"/>
    </row>
    <row r="101" spans="1:11" ht="15.75" x14ac:dyDescent="0.25">
      <c r="A101" s="135" t="s">
        <v>14</v>
      </c>
      <c r="B101" s="130">
        <v>756</v>
      </c>
      <c r="C101" s="132" t="s">
        <v>8</v>
      </c>
      <c r="D101" s="130" t="s">
        <v>2</v>
      </c>
      <c r="E101" s="134">
        <v>249197.62246602311</v>
      </c>
      <c r="F101" s="134">
        <v>141037.53937404757</v>
      </c>
      <c r="G101" s="134">
        <f t="shared" si="1"/>
        <v>108160.08309197554</v>
      </c>
      <c r="H101" s="131">
        <v>53825.441145824079</v>
      </c>
      <c r="I101" s="131">
        <v>1360.4799999999962</v>
      </c>
      <c r="J101" s="133"/>
      <c r="K101" s="164"/>
    </row>
    <row r="102" spans="1:11" ht="15.75" x14ac:dyDescent="0.25">
      <c r="A102" s="135" t="s">
        <v>14</v>
      </c>
      <c r="B102" s="130">
        <v>758</v>
      </c>
      <c r="C102" s="132" t="s">
        <v>8</v>
      </c>
      <c r="D102" s="130" t="s">
        <v>2</v>
      </c>
      <c r="E102" s="134">
        <v>554622.65178107703</v>
      </c>
      <c r="F102" s="134">
        <v>251079.31961589807</v>
      </c>
      <c r="G102" s="134">
        <f t="shared" si="1"/>
        <v>303543.33216517896</v>
      </c>
      <c r="H102" s="131">
        <v>99611.763647733038</v>
      </c>
      <c r="I102" s="131">
        <v>2369.8199999999915</v>
      </c>
      <c r="J102" s="133"/>
      <c r="K102" s="164"/>
    </row>
    <row r="103" spans="1:11" ht="15.75" x14ac:dyDescent="0.25">
      <c r="A103" s="135" t="s">
        <v>14</v>
      </c>
      <c r="B103" s="130">
        <v>760</v>
      </c>
      <c r="C103" s="132" t="s">
        <v>8</v>
      </c>
      <c r="D103" s="130" t="s">
        <v>2</v>
      </c>
      <c r="E103" s="134">
        <v>726893.55588521482</v>
      </c>
      <c r="F103" s="134">
        <v>319747.34833808587</v>
      </c>
      <c r="G103" s="134">
        <f t="shared" si="1"/>
        <v>407146.20754712896</v>
      </c>
      <c r="H103" s="131">
        <v>141261.15240076254</v>
      </c>
      <c r="I103" s="131">
        <v>3349.0599999999936</v>
      </c>
      <c r="J103" s="133"/>
      <c r="K103" s="164"/>
    </row>
    <row r="104" spans="1:11" ht="15.75" x14ac:dyDescent="0.25">
      <c r="A104" s="135" t="s">
        <v>14</v>
      </c>
      <c r="B104" s="130">
        <v>761</v>
      </c>
      <c r="C104" s="132" t="s">
        <v>8</v>
      </c>
      <c r="D104" s="130" t="s">
        <v>2</v>
      </c>
      <c r="E104" s="134">
        <v>447341.3847461</v>
      </c>
      <c r="F104" s="134">
        <v>139138.23531751987</v>
      </c>
      <c r="G104" s="134">
        <f t="shared" si="1"/>
        <v>308203.14942858013</v>
      </c>
      <c r="H104" s="131">
        <v>65224.145360320013</v>
      </c>
      <c r="I104" s="131">
        <v>2108.6599999999939</v>
      </c>
      <c r="J104" s="133"/>
      <c r="K104" s="164"/>
    </row>
    <row r="105" spans="1:11" ht="15.75" x14ac:dyDescent="0.25">
      <c r="A105" s="135" t="s">
        <v>14</v>
      </c>
      <c r="B105" s="130">
        <v>762</v>
      </c>
      <c r="C105" s="132" t="s">
        <v>8</v>
      </c>
      <c r="D105" s="130" t="s">
        <v>2</v>
      </c>
      <c r="E105" s="134">
        <v>142480.09008477553</v>
      </c>
      <c r="F105" s="134">
        <v>37331.490321467776</v>
      </c>
      <c r="G105" s="134">
        <f t="shared" si="1"/>
        <v>105148.59976330775</v>
      </c>
      <c r="H105" s="131">
        <v>22975.529269847055</v>
      </c>
      <c r="I105" s="131">
        <v>614.47000000000048</v>
      </c>
      <c r="J105" s="133"/>
      <c r="K105" s="164"/>
    </row>
    <row r="106" spans="1:11" ht="15.75" x14ac:dyDescent="0.25">
      <c r="A106" s="135" t="s">
        <v>14</v>
      </c>
      <c r="B106" s="130">
        <v>763</v>
      </c>
      <c r="C106" s="132" t="s">
        <v>8</v>
      </c>
      <c r="D106" s="130" t="s">
        <v>2</v>
      </c>
      <c r="E106" s="134">
        <v>425563.29010043095</v>
      </c>
      <c r="F106" s="134">
        <v>120263.18457949949</v>
      </c>
      <c r="G106" s="134">
        <f t="shared" si="1"/>
        <v>305300.10552093148</v>
      </c>
      <c r="H106" s="131">
        <v>56571.38497565523</v>
      </c>
      <c r="I106" s="131">
        <v>2080.4400000000132</v>
      </c>
      <c r="J106" s="133"/>
      <c r="K106" s="164"/>
    </row>
    <row r="107" spans="1:11" ht="15.75" x14ac:dyDescent="0.25">
      <c r="A107" s="135" t="s">
        <v>14</v>
      </c>
      <c r="B107" s="130">
        <v>764</v>
      </c>
      <c r="C107" s="132" t="s">
        <v>8</v>
      </c>
      <c r="D107" s="130" t="s">
        <v>2</v>
      </c>
      <c r="E107" s="134">
        <v>311348.0868245826</v>
      </c>
      <c r="F107" s="134">
        <v>127565.41179562936</v>
      </c>
      <c r="G107" s="134">
        <f t="shared" si="1"/>
        <v>183782.67502895324</v>
      </c>
      <c r="H107" s="131">
        <v>53994.295584553853</v>
      </c>
      <c r="I107" s="131">
        <v>1425.5999999999965</v>
      </c>
      <c r="J107" s="133"/>
      <c r="K107" s="164"/>
    </row>
    <row r="108" spans="1:11" ht="15.75" x14ac:dyDescent="0.25">
      <c r="A108" s="135" t="s">
        <v>14</v>
      </c>
      <c r="B108" s="130">
        <v>765</v>
      </c>
      <c r="C108" s="132" t="s">
        <v>8</v>
      </c>
      <c r="D108" s="130" t="s">
        <v>2</v>
      </c>
      <c r="E108" s="134">
        <v>345626.99741670332</v>
      </c>
      <c r="F108" s="134">
        <v>55613.886485305346</v>
      </c>
      <c r="G108" s="134">
        <f t="shared" si="1"/>
        <v>290013.110931398</v>
      </c>
      <c r="H108" s="131">
        <v>29548.497177474372</v>
      </c>
      <c r="I108" s="131">
        <v>1319.2599999999923</v>
      </c>
      <c r="J108" s="133"/>
      <c r="K108" s="164"/>
    </row>
    <row r="109" spans="1:11" ht="15.75" x14ac:dyDescent="0.25">
      <c r="A109" s="135" t="s">
        <v>14</v>
      </c>
      <c r="B109" s="130">
        <v>766</v>
      </c>
      <c r="C109" s="132" t="s">
        <v>8</v>
      </c>
      <c r="D109" s="130" t="s">
        <v>2</v>
      </c>
      <c r="E109" s="134">
        <v>1556013.9851486704</v>
      </c>
      <c r="F109" s="134">
        <v>384708.10876698041</v>
      </c>
      <c r="G109" s="134">
        <f t="shared" si="1"/>
        <v>1171305.8763816899</v>
      </c>
      <c r="H109" s="131">
        <v>172045.1698616255</v>
      </c>
      <c r="I109" s="131">
        <v>7856.9100000000008</v>
      </c>
      <c r="J109" s="133"/>
      <c r="K109" s="164"/>
    </row>
    <row r="110" spans="1:11" ht="15.75" x14ac:dyDescent="0.25">
      <c r="A110" s="135" t="s">
        <v>14</v>
      </c>
      <c r="B110" s="130">
        <v>767</v>
      </c>
      <c r="C110" s="132" t="s">
        <v>8</v>
      </c>
      <c r="D110" s="130" t="s">
        <v>2</v>
      </c>
      <c r="E110" s="134">
        <v>407833.83524063695</v>
      </c>
      <c r="F110" s="134">
        <v>96974.418908042397</v>
      </c>
      <c r="G110" s="134">
        <f t="shared" si="1"/>
        <v>310859.41633259458</v>
      </c>
      <c r="H110" s="131">
        <v>40987.355801180434</v>
      </c>
      <c r="I110" s="131">
        <v>1691.3800000000047</v>
      </c>
      <c r="J110" s="133"/>
      <c r="K110" s="164"/>
    </row>
    <row r="111" spans="1:11" ht="15.75" x14ac:dyDescent="0.25">
      <c r="A111" s="135" t="s">
        <v>14</v>
      </c>
      <c r="B111" s="130">
        <v>768</v>
      </c>
      <c r="C111" s="132" t="s">
        <v>8</v>
      </c>
      <c r="D111" s="130" t="s">
        <v>2</v>
      </c>
      <c r="E111" s="134">
        <v>1518460.2887044314</v>
      </c>
      <c r="F111" s="134">
        <v>930213.43769972085</v>
      </c>
      <c r="G111" s="134">
        <f t="shared" si="1"/>
        <v>588246.85100471054</v>
      </c>
      <c r="H111" s="131">
        <v>372451.70782843616</v>
      </c>
      <c r="I111" s="131">
        <v>5755.32</v>
      </c>
      <c r="J111" s="133"/>
      <c r="K111" s="164"/>
    </row>
    <row r="112" spans="1:11" ht="15.75" x14ac:dyDescent="0.25">
      <c r="A112" s="133" t="s">
        <v>10</v>
      </c>
      <c r="B112" s="130">
        <v>771</v>
      </c>
      <c r="C112" s="132" t="s">
        <v>8</v>
      </c>
      <c r="D112" s="130" t="s">
        <v>2</v>
      </c>
      <c r="E112" s="134">
        <v>161060.31636663488</v>
      </c>
      <c r="F112" s="134">
        <f>+H112/2*2.25</f>
        <v>8779.5</v>
      </c>
      <c r="G112" s="134">
        <f t="shared" si="1"/>
        <v>152280.81636663488</v>
      </c>
      <c r="H112" s="131">
        <v>7804</v>
      </c>
      <c r="I112" s="131">
        <v>1290.0500000000002</v>
      </c>
      <c r="J112" s="136" t="s">
        <v>23</v>
      </c>
      <c r="K112" s="164"/>
    </row>
    <row r="113" spans="1:11" ht="15.75" x14ac:dyDescent="0.25">
      <c r="A113" s="133" t="s">
        <v>10</v>
      </c>
      <c r="B113" s="130">
        <v>772</v>
      </c>
      <c r="C113" s="132" t="s">
        <v>8</v>
      </c>
      <c r="D113" s="130" t="s">
        <v>2</v>
      </c>
      <c r="E113" s="134">
        <v>295116.66640790633</v>
      </c>
      <c r="F113" s="134">
        <f>126168.927250099-8780</f>
        <v>117388.927250099</v>
      </c>
      <c r="G113" s="134">
        <f t="shared" si="1"/>
        <v>177727.73915780731</v>
      </c>
      <c r="H113" s="131">
        <v>58931</v>
      </c>
      <c r="I113" s="131">
        <v>2132.88</v>
      </c>
      <c r="J113" s="4"/>
      <c r="K113" s="164"/>
    </row>
    <row r="114" spans="1:11" ht="15.75" x14ac:dyDescent="0.25">
      <c r="A114" s="133" t="s">
        <v>10</v>
      </c>
      <c r="B114" s="130">
        <v>774</v>
      </c>
      <c r="C114" s="132" t="s">
        <v>8</v>
      </c>
      <c r="D114" s="130" t="s">
        <v>2</v>
      </c>
      <c r="E114" s="134">
        <v>262477.65054696851</v>
      </c>
      <c r="F114" s="134">
        <v>69547.026509169256</v>
      </c>
      <c r="G114" s="134">
        <f t="shared" si="1"/>
        <v>192930.62403779925</v>
      </c>
      <c r="H114" s="131">
        <v>32010</v>
      </c>
      <c r="I114" s="131">
        <v>1963.5999999999997</v>
      </c>
      <c r="J114" s="4"/>
      <c r="K114" s="164"/>
    </row>
    <row r="115" spans="1:11" ht="15.75" x14ac:dyDescent="0.25">
      <c r="A115" s="133" t="s">
        <v>10</v>
      </c>
      <c r="B115" s="130">
        <v>776</v>
      </c>
      <c r="C115" s="132" t="s">
        <v>8</v>
      </c>
      <c r="D115" s="130" t="s">
        <v>2</v>
      </c>
      <c r="E115" s="134">
        <v>531120.90108687303</v>
      </c>
      <c r="F115" s="134">
        <v>204408.96720529269</v>
      </c>
      <c r="G115" s="134">
        <f t="shared" si="1"/>
        <v>326711.93388158036</v>
      </c>
      <c r="H115" s="131">
        <v>95457</v>
      </c>
      <c r="I115" s="131">
        <v>3631.0499999999997</v>
      </c>
      <c r="J115" s="4"/>
      <c r="K115" s="164"/>
    </row>
    <row r="116" spans="1:11" ht="15.75" x14ac:dyDescent="0.25">
      <c r="A116" s="133" t="s">
        <v>10</v>
      </c>
      <c r="B116" s="130">
        <v>777</v>
      </c>
      <c r="C116" s="132" t="s">
        <v>8</v>
      </c>
      <c r="D116" s="130" t="s">
        <v>2</v>
      </c>
      <c r="E116" s="134">
        <v>366799.12731964327</v>
      </c>
      <c r="F116" s="134">
        <v>114352.3385925784</v>
      </c>
      <c r="G116" s="134">
        <f t="shared" si="1"/>
        <v>252446.78872706488</v>
      </c>
      <c r="H116" s="131">
        <v>53372</v>
      </c>
      <c r="I116" s="131">
        <v>2594.8200000000002</v>
      </c>
      <c r="J116" s="4"/>
      <c r="K116" s="164"/>
    </row>
    <row r="117" spans="1:11" ht="15.75" x14ac:dyDescent="0.25">
      <c r="A117" s="133" t="s">
        <v>7</v>
      </c>
      <c r="B117" s="130">
        <v>780</v>
      </c>
      <c r="C117" s="132" t="s">
        <v>8</v>
      </c>
      <c r="D117" s="130" t="s">
        <v>2</v>
      </c>
      <c r="E117" s="134">
        <v>316824.05209904368</v>
      </c>
      <c r="F117" s="134">
        <v>63525</v>
      </c>
      <c r="G117" s="134">
        <f t="shared" si="1"/>
        <v>253299.05209904368</v>
      </c>
      <c r="H117" s="131">
        <v>25104</v>
      </c>
      <c r="I117" s="131">
        <v>1590.6570000000002</v>
      </c>
      <c r="J117" s="133"/>
      <c r="K117" s="164"/>
    </row>
    <row r="118" spans="1:11" ht="15.75" x14ac:dyDescent="0.25">
      <c r="A118" s="133" t="s">
        <v>7</v>
      </c>
      <c r="B118" s="130">
        <v>781</v>
      </c>
      <c r="C118" s="132" t="s">
        <v>8</v>
      </c>
      <c r="D118" s="130" t="s">
        <v>2</v>
      </c>
      <c r="E118" s="134">
        <v>1671249.6809114781</v>
      </c>
      <c r="F118" s="134">
        <v>1003125</v>
      </c>
      <c r="G118" s="134">
        <f t="shared" si="1"/>
        <v>668124.68091147812</v>
      </c>
      <c r="H118" s="131">
        <v>396420</v>
      </c>
      <c r="I118" s="131">
        <v>8005.4399999999987</v>
      </c>
      <c r="J118" s="133"/>
      <c r="K118" s="164"/>
    </row>
    <row r="119" spans="1:11" ht="15.75" x14ac:dyDescent="0.25">
      <c r="A119" s="133" t="s">
        <v>7</v>
      </c>
      <c r="B119" s="130">
        <v>782</v>
      </c>
      <c r="C119" s="132" t="s">
        <v>8</v>
      </c>
      <c r="D119" s="130" t="s">
        <v>2</v>
      </c>
      <c r="E119" s="134">
        <v>483482.25521254685</v>
      </c>
      <c r="F119" s="134">
        <v>108202</v>
      </c>
      <c r="G119" s="134">
        <f t="shared" si="1"/>
        <v>375280.25521254685</v>
      </c>
      <c r="H119" s="131">
        <v>42760</v>
      </c>
      <c r="I119" s="131">
        <v>2415.8339999999998</v>
      </c>
      <c r="J119" s="133"/>
      <c r="K119" s="164"/>
    </row>
    <row r="120" spans="1:11" ht="15.75" x14ac:dyDescent="0.25">
      <c r="A120" s="133" t="s">
        <v>7</v>
      </c>
      <c r="B120" s="130">
        <v>783</v>
      </c>
      <c r="C120" s="132" t="s">
        <v>8</v>
      </c>
      <c r="D120" s="130" t="s">
        <v>2</v>
      </c>
      <c r="E120" s="134">
        <v>487300.97583759588</v>
      </c>
      <c r="F120" s="134">
        <f>175490-7674</f>
        <v>167816</v>
      </c>
      <c r="G120" s="134">
        <f t="shared" si="1"/>
        <v>319484.97583759588</v>
      </c>
      <c r="H120" s="131">
        <v>69351</v>
      </c>
      <c r="I120" s="131">
        <v>2366.7690000000002</v>
      </c>
      <c r="J120" s="136" t="s">
        <v>26</v>
      </c>
      <c r="K120" s="164"/>
    </row>
    <row r="121" spans="1:11" ht="15.75" x14ac:dyDescent="0.25">
      <c r="A121" s="133" t="s">
        <v>7</v>
      </c>
      <c r="B121" s="130">
        <v>785</v>
      </c>
      <c r="C121" s="132" t="s">
        <v>8</v>
      </c>
      <c r="D121" s="130" t="s">
        <v>2</v>
      </c>
      <c r="E121" s="134">
        <v>870130.30286879663</v>
      </c>
      <c r="F121" s="134">
        <v>573187</v>
      </c>
      <c r="G121" s="134">
        <f t="shared" si="1"/>
        <v>296943.30286879663</v>
      </c>
      <c r="H121" s="131">
        <v>226515</v>
      </c>
      <c r="I121" s="131">
        <v>3959.5989999999997</v>
      </c>
      <c r="J121" s="4"/>
      <c r="K121" s="164"/>
    </row>
    <row r="122" spans="1:11" ht="15.75" x14ac:dyDescent="0.25">
      <c r="A122" s="133" t="s">
        <v>7</v>
      </c>
      <c r="B122" s="130">
        <v>787</v>
      </c>
      <c r="C122" s="132" t="s">
        <v>8</v>
      </c>
      <c r="D122" s="130" t="s">
        <v>2</v>
      </c>
      <c r="E122" s="134">
        <v>55482.436819488808</v>
      </c>
      <c r="F122" s="134">
        <v>48699</v>
      </c>
      <c r="G122" s="134">
        <f t="shared" si="1"/>
        <v>6783.4368194888084</v>
      </c>
      <c r="H122" s="131">
        <v>5685</v>
      </c>
      <c r="I122" s="131">
        <v>398</v>
      </c>
      <c r="J122" s="4"/>
      <c r="K122" s="164"/>
    </row>
    <row r="123" spans="1:11" ht="30" x14ac:dyDescent="0.25">
      <c r="A123" s="133" t="s">
        <v>7</v>
      </c>
      <c r="B123" s="130">
        <v>788</v>
      </c>
      <c r="C123" s="132" t="s">
        <v>8</v>
      </c>
      <c r="D123" s="130" t="s">
        <v>2</v>
      </c>
      <c r="E123" s="134">
        <v>66480.74751903837</v>
      </c>
      <c r="F123" s="134">
        <f>+H123/2*2.25</f>
        <v>7673.625</v>
      </c>
      <c r="G123" s="134">
        <f t="shared" si="1"/>
        <v>58807.12251903837</v>
      </c>
      <c r="H123" s="131">
        <v>6821</v>
      </c>
      <c r="I123" s="131">
        <v>476</v>
      </c>
      <c r="J123" s="136" t="s">
        <v>25</v>
      </c>
      <c r="K123" s="164"/>
    </row>
    <row r="124" spans="1:11" ht="15.75" x14ac:dyDescent="0.25">
      <c r="A124" s="133" t="s">
        <v>7</v>
      </c>
      <c r="B124" s="130">
        <v>789</v>
      </c>
      <c r="C124" s="132" t="s">
        <v>8</v>
      </c>
      <c r="D124" s="130" t="s">
        <v>2</v>
      </c>
      <c r="E124" s="134">
        <v>82260.875588086958</v>
      </c>
      <c r="F124" s="134">
        <v>49699</v>
      </c>
      <c r="G124" s="134">
        <f t="shared" si="1"/>
        <v>32561.875588086958</v>
      </c>
      <c r="H124" s="131">
        <v>19245</v>
      </c>
      <c r="I124" s="131">
        <v>379.96599999999995</v>
      </c>
      <c r="J124" s="4"/>
      <c r="K124" s="164"/>
    </row>
    <row r="125" spans="1:11" ht="15.75" x14ac:dyDescent="0.25">
      <c r="A125" s="133" t="s">
        <v>10</v>
      </c>
      <c r="B125" s="130">
        <v>790</v>
      </c>
      <c r="C125" s="132" t="s">
        <v>8</v>
      </c>
      <c r="D125" s="130" t="s">
        <v>2</v>
      </c>
      <c r="E125" s="134">
        <v>488822.71634788823</v>
      </c>
      <c r="F125" s="134">
        <f>181775.733346072-6077</f>
        <v>175698.733346072</v>
      </c>
      <c r="G125" s="134">
        <f t="shared" si="1"/>
        <v>313123.9830018162</v>
      </c>
      <c r="H125" s="131">
        <v>84715</v>
      </c>
      <c r="I125" s="131">
        <v>3763.2200000000007</v>
      </c>
      <c r="J125" s="4"/>
      <c r="K125" s="164"/>
    </row>
    <row r="126" spans="1:11" ht="15.75" x14ac:dyDescent="0.25">
      <c r="A126" s="133" t="s">
        <v>10</v>
      </c>
      <c r="B126" s="130">
        <v>791</v>
      </c>
      <c r="C126" s="132" t="s">
        <v>8</v>
      </c>
      <c r="D126" s="130" t="s">
        <v>2</v>
      </c>
      <c r="E126" s="134">
        <v>99785.119659423872</v>
      </c>
      <c r="F126" s="134">
        <f>+H126/2*2.25</f>
        <v>6077.25</v>
      </c>
      <c r="G126" s="134">
        <f t="shared" si="1"/>
        <v>93707.869659423872</v>
      </c>
      <c r="H126" s="131">
        <v>5402</v>
      </c>
      <c r="I126" s="131">
        <v>801.37999999999977</v>
      </c>
      <c r="J126" s="136" t="s">
        <v>24</v>
      </c>
      <c r="K126" s="164"/>
    </row>
    <row r="127" spans="1:11" ht="15.75" x14ac:dyDescent="0.25">
      <c r="A127" s="133" t="s">
        <v>10</v>
      </c>
      <c r="B127" s="130">
        <v>793</v>
      </c>
      <c r="C127" s="132" t="s">
        <v>8</v>
      </c>
      <c r="D127" s="130" t="s">
        <v>2</v>
      </c>
      <c r="E127" s="134">
        <v>135361.51555439321</v>
      </c>
      <c r="F127" s="134">
        <v>42219.688630142417</v>
      </c>
      <c r="G127" s="134">
        <f t="shared" si="1"/>
        <v>93141.826924250781</v>
      </c>
      <c r="H127" s="131">
        <v>19759</v>
      </c>
      <c r="I127" s="131">
        <v>1031.2400000000002</v>
      </c>
      <c r="J127" s="4"/>
      <c r="K127" s="164"/>
    </row>
    <row r="128" spans="1:11" ht="15.75" x14ac:dyDescent="0.25">
      <c r="A128" s="133" t="s">
        <v>10</v>
      </c>
      <c r="B128" s="130">
        <v>795</v>
      </c>
      <c r="C128" s="132" t="s">
        <v>8</v>
      </c>
      <c r="D128" s="130" t="s">
        <v>2</v>
      </c>
      <c r="E128" s="134">
        <v>77410.189623296712</v>
      </c>
      <c r="F128" s="134">
        <v>12544.316118160083</v>
      </c>
      <c r="G128" s="134">
        <f t="shared" si="1"/>
        <v>64865.873505136631</v>
      </c>
      <c r="H128" s="131">
        <v>5888</v>
      </c>
      <c r="I128" s="131">
        <v>549.03</v>
      </c>
      <c r="J128" s="4"/>
      <c r="K128" s="164"/>
    </row>
    <row r="129" spans="1:11" ht="15.75" x14ac:dyDescent="0.25">
      <c r="A129" s="135" t="s">
        <v>14</v>
      </c>
      <c r="B129" s="130">
        <v>850</v>
      </c>
      <c r="C129" s="132" t="s">
        <v>8</v>
      </c>
      <c r="D129" s="130" t="s">
        <v>2</v>
      </c>
      <c r="E129" s="134">
        <v>2594619.4929531435</v>
      </c>
      <c r="F129" s="134">
        <v>1318462.0115158313</v>
      </c>
      <c r="G129" s="134">
        <f t="shared" si="1"/>
        <v>1276157.4814373122</v>
      </c>
      <c r="H129" s="131">
        <v>515535.25264719682</v>
      </c>
      <c r="I129" s="131">
        <v>9868.0000000000273</v>
      </c>
      <c r="J129" s="133"/>
      <c r="K129" s="164"/>
    </row>
    <row r="130" spans="1:11" ht="15.75" x14ac:dyDescent="0.25">
      <c r="A130" s="135" t="s">
        <v>14</v>
      </c>
      <c r="B130" s="130">
        <v>852</v>
      </c>
      <c r="C130" s="132" t="s">
        <v>8</v>
      </c>
      <c r="D130" s="130" t="s">
        <v>2</v>
      </c>
      <c r="E130" s="134">
        <v>1916777.2580180129</v>
      </c>
      <c r="F130" s="134">
        <v>334212.91078764439</v>
      </c>
      <c r="G130" s="134">
        <f t="shared" ref="G130:G193" si="2">+E130-F130</f>
        <v>1582564.3472303685</v>
      </c>
      <c r="H130" s="131">
        <v>230170.22159364191</v>
      </c>
      <c r="I130" s="131">
        <v>10968.979999999996</v>
      </c>
      <c r="J130" s="133"/>
      <c r="K130" s="164"/>
    </row>
    <row r="131" spans="1:11" ht="15.75" x14ac:dyDescent="0.25">
      <c r="A131" s="135" t="s">
        <v>14</v>
      </c>
      <c r="B131" s="130">
        <v>854</v>
      </c>
      <c r="C131" s="132" t="s">
        <v>8</v>
      </c>
      <c r="D131" s="130" t="s">
        <v>2</v>
      </c>
      <c r="E131" s="134">
        <v>974885.55492132914</v>
      </c>
      <c r="F131" s="134">
        <v>306400.39299501356</v>
      </c>
      <c r="G131" s="134">
        <f t="shared" si="2"/>
        <v>668485.16192631563</v>
      </c>
      <c r="H131" s="131">
        <v>132658.84242766944</v>
      </c>
      <c r="I131" s="131">
        <v>4002.3300000000195</v>
      </c>
      <c r="J131" s="133"/>
      <c r="K131" s="164"/>
    </row>
    <row r="132" spans="1:11" ht="15.75" x14ac:dyDescent="0.25">
      <c r="A132" s="135" t="s">
        <v>14</v>
      </c>
      <c r="B132" s="130">
        <v>860</v>
      </c>
      <c r="C132" s="132" t="s">
        <v>8</v>
      </c>
      <c r="D132" s="130" t="s">
        <v>2</v>
      </c>
      <c r="E132" s="134">
        <v>906995.24681570556</v>
      </c>
      <c r="F132" s="134">
        <v>302462.53666722024</v>
      </c>
      <c r="G132" s="134">
        <f t="shared" si="2"/>
        <v>604532.71014848538</v>
      </c>
      <c r="H132" s="131">
        <v>126319.59377364982</v>
      </c>
      <c r="I132" s="131">
        <v>3883.7000000000075</v>
      </c>
      <c r="J132" s="133"/>
      <c r="K132" s="164"/>
    </row>
    <row r="133" spans="1:11" ht="15.75" x14ac:dyDescent="0.25">
      <c r="A133" s="135" t="s">
        <v>14</v>
      </c>
      <c r="B133" s="130">
        <v>865</v>
      </c>
      <c r="C133" s="132" t="s">
        <v>8</v>
      </c>
      <c r="D133" s="130" t="s">
        <v>2</v>
      </c>
      <c r="E133" s="134">
        <v>963048.40840813296</v>
      </c>
      <c r="F133" s="134">
        <v>383332.65836210788</v>
      </c>
      <c r="G133" s="134">
        <f t="shared" si="2"/>
        <v>579715.75004602503</v>
      </c>
      <c r="H133" s="131">
        <v>146190.87833148302</v>
      </c>
      <c r="I133" s="131">
        <v>3961.7500000000209</v>
      </c>
      <c r="J133" s="133"/>
      <c r="K133" s="164"/>
    </row>
    <row r="134" spans="1:11" ht="15.75" x14ac:dyDescent="0.25">
      <c r="A134" s="133" t="s">
        <v>12</v>
      </c>
      <c r="B134" s="130" t="s">
        <v>64</v>
      </c>
      <c r="C134" s="132" t="s">
        <v>8</v>
      </c>
      <c r="D134" s="130" t="s">
        <v>2</v>
      </c>
      <c r="E134" s="134">
        <v>589172</v>
      </c>
      <c r="F134" s="134">
        <v>14910</v>
      </c>
      <c r="G134" s="134">
        <f t="shared" si="2"/>
        <v>574262</v>
      </c>
      <c r="H134" s="131">
        <v>13239</v>
      </c>
      <c r="I134" s="131">
        <v>2920</v>
      </c>
      <c r="J134" s="133" t="s">
        <v>65</v>
      </c>
      <c r="K134" s="164"/>
    </row>
    <row r="135" spans="1:11" ht="15.75" x14ac:dyDescent="0.25">
      <c r="A135" s="133" t="s">
        <v>12</v>
      </c>
      <c r="B135" s="130">
        <v>495</v>
      </c>
      <c r="C135" s="132" t="s">
        <v>8</v>
      </c>
      <c r="D135" s="130" t="s">
        <v>4</v>
      </c>
      <c r="E135" s="134">
        <v>111533</v>
      </c>
      <c r="F135" s="134">
        <v>2204</v>
      </c>
      <c r="G135" s="134">
        <f t="shared" si="2"/>
        <v>109329</v>
      </c>
      <c r="H135" s="131">
        <v>2978</v>
      </c>
      <c r="I135" s="131">
        <v>558</v>
      </c>
      <c r="J135" s="133" t="s">
        <v>66</v>
      </c>
      <c r="K135" s="164"/>
    </row>
    <row r="136" spans="1:11" ht="15.75" x14ac:dyDescent="0.25">
      <c r="A136" s="4" t="s">
        <v>14</v>
      </c>
      <c r="B136" s="130">
        <v>675</v>
      </c>
      <c r="C136" s="132" t="s">
        <v>8</v>
      </c>
      <c r="D136" s="130" t="s">
        <v>4</v>
      </c>
      <c r="E136" s="134">
        <v>203828.51377689312</v>
      </c>
      <c r="F136" s="134">
        <v>25100.927669518878</v>
      </c>
      <c r="G136" s="134">
        <f t="shared" si="2"/>
        <v>178727.58610737423</v>
      </c>
      <c r="H136" s="131">
        <v>21860.472214088848</v>
      </c>
      <c r="I136" s="131">
        <v>1323.1499999999987</v>
      </c>
      <c r="J136" s="133"/>
      <c r="K136" s="164"/>
    </row>
    <row r="137" spans="1:11" ht="15.75" x14ac:dyDescent="0.25">
      <c r="A137" s="4" t="s">
        <v>14</v>
      </c>
      <c r="B137" s="130">
        <v>852</v>
      </c>
      <c r="C137" s="132" t="s">
        <v>8</v>
      </c>
      <c r="D137" s="130" t="s">
        <v>4</v>
      </c>
      <c r="E137" s="134">
        <v>176224.73397097707</v>
      </c>
      <c r="F137" s="134">
        <v>19230.050404328606</v>
      </c>
      <c r="G137" s="134">
        <f t="shared" si="2"/>
        <v>156994.68356664845</v>
      </c>
      <c r="H137" s="131">
        <v>16709.382232594569</v>
      </c>
      <c r="I137" s="131">
        <v>1041.4499999999991</v>
      </c>
      <c r="J137" s="133"/>
      <c r="K137" s="164"/>
    </row>
    <row r="138" spans="1:11" ht="15.75" x14ac:dyDescent="0.25">
      <c r="A138" s="133" t="s">
        <v>12</v>
      </c>
      <c r="B138" s="130">
        <v>495</v>
      </c>
      <c r="C138" s="132" t="s">
        <v>8</v>
      </c>
      <c r="D138" s="130" t="s">
        <v>5</v>
      </c>
      <c r="E138" s="134">
        <v>106469</v>
      </c>
      <c r="F138" s="134">
        <v>2533</v>
      </c>
      <c r="G138" s="134">
        <f t="shared" si="2"/>
        <v>103936</v>
      </c>
      <c r="H138" s="131">
        <v>2176</v>
      </c>
      <c r="I138" s="131">
        <v>531</v>
      </c>
      <c r="J138" s="133" t="s">
        <v>66</v>
      </c>
      <c r="K138" s="164"/>
    </row>
    <row r="139" spans="1:11" ht="15.75" x14ac:dyDescent="0.25">
      <c r="A139" s="4" t="s">
        <v>14</v>
      </c>
      <c r="B139" s="130">
        <v>675</v>
      </c>
      <c r="C139" s="132" t="s">
        <v>8</v>
      </c>
      <c r="D139" s="130" t="s">
        <v>5</v>
      </c>
      <c r="E139" s="134">
        <v>156217.27862406676</v>
      </c>
      <c r="F139" s="134">
        <v>14852.603743374615</v>
      </c>
      <c r="G139" s="134">
        <f t="shared" si="2"/>
        <v>141364.67488069215</v>
      </c>
      <c r="H139" s="131">
        <v>12456.103657029338</v>
      </c>
      <c r="I139" s="131">
        <v>983.25</v>
      </c>
      <c r="J139" s="133"/>
      <c r="K139" s="164"/>
    </row>
    <row r="140" spans="1:11" ht="15.75" x14ac:dyDescent="0.25">
      <c r="A140" s="133" t="s">
        <v>19</v>
      </c>
      <c r="B140" s="8" t="s">
        <v>91</v>
      </c>
      <c r="C140" s="133" t="s">
        <v>92</v>
      </c>
      <c r="D140" s="133" t="s">
        <v>90</v>
      </c>
      <c r="E140" s="134">
        <v>983428</v>
      </c>
      <c r="F140" s="134">
        <v>643622</v>
      </c>
      <c r="G140" s="134">
        <f t="shared" si="2"/>
        <v>339806</v>
      </c>
      <c r="H140" s="131">
        <v>166761</v>
      </c>
      <c r="I140" s="131">
        <v>39244</v>
      </c>
      <c r="J140" s="165"/>
      <c r="K140" s="164"/>
    </row>
    <row r="141" spans="1:11" ht="15.75" x14ac:dyDescent="0.25">
      <c r="A141" s="135" t="s">
        <v>14</v>
      </c>
      <c r="B141" s="130">
        <v>2</v>
      </c>
      <c r="C141" s="132" t="s">
        <v>21</v>
      </c>
      <c r="D141" s="130" t="s">
        <v>2</v>
      </c>
      <c r="E141" s="134">
        <v>4782875.9856258575</v>
      </c>
      <c r="F141" s="134">
        <v>1108050.2182209888</v>
      </c>
      <c r="G141" s="134">
        <f t="shared" si="2"/>
        <v>3674825.7674048687</v>
      </c>
      <c r="H141" s="131">
        <v>1429957.1991861651</v>
      </c>
      <c r="I141" s="131">
        <v>28913.149999999943</v>
      </c>
      <c r="J141" s="133"/>
      <c r="K141" s="164"/>
    </row>
    <row r="142" spans="1:11" ht="15.75" x14ac:dyDescent="0.25">
      <c r="A142" s="135" t="s">
        <v>14</v>
      </c>
      <c r="B142" s="130">
        <v>3</v>
      </c>
      <c r="C142" s="132" t="s">
        <v>21</v>
      </c>
      <c r="D142" s="130" t="s">
        <v>2</v>
      </c>
      <c r="E142" s="134">
        <v>8325847.0683213808</v>
      </c>
      <c r="F142" s="134">
        <v>1714759.0705252781</v>
      </c>
      <c r="G142" s="134">
        <f t="shared" si="2"/>
        <v>6611087.9977961024</v>
      </c>
      <c r="H142" s="131">
        <v>1841581.0775994367</v>
      </c>
      <c r="I142" s="131">
        <v>47656.590000000113</v>
      </c>
      <c r="J142" s="133"/>
      <c r="K142" s="164"/>
    </row>
    <row r="143" spans="1:11" ht="15.75" x14ac:dyDescent="0.25">
      <c r="A143" s="135" t="s">
        <v>14</v>
      </c>
      <c r="B143" s="130">
        <v>4</v>
      </c>
      <c r="C143" s="132" t="s">
        <v>21</v>
      </c>
      <c r="D143" s="130" t="s">
        <v>2</v>
      </c>
      <c r="E143" s="134">
        <v>8048206.4701444628</v>
      </c>
      <c r="F143" s="134">
        <v>1737099.8931194579</v>
      </c>
      <c r="G143" s="134">
        <f t="shared" si="2"/>
        <v>6311106.5770250047</v>
      </c>
      <c r="H143" s="131">
        <v>1537147.8501722508</v>
      </c>
      <c r="I143" s="131">
        <v>47370.390000000218</v>
      </c>
      <c r="J143" s="133"/>
      <c r="K143" s="164"/>
    </row>
    <row r="144" spans="1:11" ht="15.75" x14ac:dyDescent="0.25">
      <c r="A144" s="135" t="s">
        <v>14</v>
      </c>
      <c r="B144" s="130">
        <v>5</v>
      </c>
      <c r="C144" s="132" t="s">
        <v>21</v>
      </c>
      <c r="D144" s="130" t="s">
        <v>2</v>
      </c>
      <c r="E144" s="134">
        <v>12866301.77826203</v>
      </c>
      <c r="F144" s="134">
        <v>3258182.1138025387</v>
      </c>
      <c r="G144" s="134">
        <f t="shared" si="2"/>
        <v>9608119.6644594911</v>
      </c>
      <c r="H144" s="131">
        <v>4073580.3871482518</v>
      </c>
      <c r="I144" s="131">
        <v>77335.690000000031</v>
      </c>
      <c r="J144" s="133"/>
      <c r="K144" s="164"/>
    </row>
    <row r="145" spans="1:11" ht="15.75" x14ac:dyDescent="0.25">
      <c r="A145" s="135" t="s">
        <v>14</v>
      </c>
      <c r="B145" s="130">
        <v>6</v>
      </c>
      <c r="C145" s="132" t="s">
        <v>21</v>
      </c>
      <c r="D145" s="130" t="s">
        <v>2</v>
      </c>
      <c r="E145" s="134">
        <v>9726089.6377084889</v>
      </c>
      <c r="F145" s="134">
        <v>2250446.1727626543</v>
      </c>
      <c r="G145" s="134">
        <f t="shared" si="2"/>
        <v>7475643.4649458341</v>
      </c>
      <c r="H145" s="131">
        <v>2177529.3386551565</v>
      </c>
      <c r="I145" s="131">
        <v>56074.319999999956</v>
      </c>
      <c r="J145" s="133"/>
      <c r="K145" s="164"/>
    </row>
    <row r="146" spans="1:11" ht="15.75" x14ac:dyDescent="0.25">
      <c r="A146" s="135" t="s">
        <v>14</v>
      </c>
      <c r="B146" s="130">
        <v>7</v>
      </c>
      <c r="C146" s="132" t="s">
        <v>21</v>
      </c>
      <c r="D146" s="130" t="s">
        <v>2</v>
      </c>
      <c r="E146" s="134">
        <v>3269388.0928103384</v>
      </c>
      <c r="F146" s="134">
        <v>396824.15726100269</v>
      </c>
      <c r="G146" s="134">
        <f t="shared" si="2"/>
        <v>2872563.9355493356</v>
      </c>
      <c r="H146" s="131">
        <v>426978.30673508329</v>
      </c>
      <c r="I146" s="131">
        <v>19445.369999999868</v>
      </c>
      <c r="J146" s="133"/>
      <c r="K146" s="164"/>
    </row>
    <row r="147" spans="1:11" ht="15.75" x14ac:dyDescent="0.25">
      <c r="A147" s="135" t="s">
        <v>14</v>
      </c>
      <c r="B147" s="130">
        <v>9</v>
      </c>
      <c r="C147" s="132" t="s">
        <v>21</v>
      </c>
      <c r="D147" s="130" t="s">
        <v>2</v>
      </c>
      <c r="E147" s="134">
        <v>3894727.4132564026</v>
      </c>
      <c r="F147" s="134">
        <v>678797.23811191646</v>
      </c>
      <c r="G147" s="134">
        <f t="shared" si="2"/>
        <v>3215930.1751444861</v>
      </c>
      <c r="H147" s="131">
        <v>697644.76481725858</v>
      </c>
      <c r="I147" s="131">
        <v>22700.960000000083</v>
      </c>
      <c r="J147" s="133"/>
      <c r="K147" s="164"/>
    </row>
    <row r="148" spans="1:11" ht="15.75" x14ac:dyDescent="0.25">
      <c r="A148" s="135" t="s">
        <v>14</v>
      </c>
      <c r="B148" s="130">
        <v>10</v>
      </c>
      <c r="C148" s="132" t="s">
        <v>21</v>
      </c>
      <c r="D148" s="130" t="s">
        <v>2</v>
      </c>
      <c r="E148" s="134">
        <v>8061994.9072886314</v>
      </c>
      <c r="F148" s="134">
        <v>1543435.0492596836</v>
      </c>
      <c r="G148" s="134">
        <f t="shared" si="2"/>
        <v>6518559.8580289483</v>
      </c>
      <c r="H148" s="131">
        <v>1778295.6694838007</v>
      </c>
      <c r="I148" s="131">
        <v>46800.839999999895</v>
      </c>
      <c r="J148" s="133"/>
      <c r="K148" s="164"/>
    </row>
    <row r="149" spans="1:11" ht="15.75" x14ac:dyDescent="0.25">
      <c r="A149" s="135" t="s">
        <v>14</v>
      </c>
      <c r="B149" s="130">
        <v>11</v>
      </c>
      <c r="C149" s="132" t="s">
        <v>21</v>
      </c>
      <c r="D149" s="130" t="s">
        <v>2</v>
      </c>
      <c r="E149" s="134">
        <v>5367485.4773399904</v>
      </c>
      <c r="F149" s="134">
        <v>1030668.4650468521</v>
      </c>
      <c r="G149" s="134">
        <f t="shared" si="2"/>
        <v>4336817.0122931385</v>
      </c>
      <c r="H149" s="131">
        <v>990093.44549557485</v>
      </c>
      <c r="I149" s="131">
        <v>32251.100000000162</v>
      </c>
      <c r="J149" s="133"/>
      <c r="K149" s="164"/>
    </row>
    <row r="150" spans="1:11" ht="15.75" x14ac:dyDescent="0.25">
      <c r="A150" s="135" t="s">
        <v>14</v>
      </c>
      <c r="B150" s="130">
        <v>12</v>
      </c>
      <c r="C150" s="132" t="s">
        <v>21</v>
      </c>
      <c r="D150" s="130" t="s">
        <v>2</v>
      </c>
      <c r="E150" s="134">
        <v>3064640.9477908956</v>
      </c>
      <c r="F150" s="134">
        <v>623802.42513885954</v>
      </c>
      <c r="G150" s="134">
        <f t="shared" si="2"/>
        <v>2440838.522652036</v>
      </c>
      <c r="H150" s="131">
        <v>567167.64529000618</v>
      </c>
      <c r="I150" s="131">
        <v>17682.349999999999</v>
      </c>
      <c r="J150" s="133"/>
      <c r="K150" s="164"/>
    </row>
    <row r="151" spans="1:11" ht="15.75" x14ac:dyDescent="0.25">
      <c r="A151" s="135" t="s">
        <v>14</v>
      </c>
      <c r="B151" s="130">
        <v>14</v>
      </c>
      <c r="C151" s="132" t="s">
        <v>21</v>
      </c>
      <c r="D151" s="130" t="s">
        <v>2</v>
      </c>
      <c r="E151" s="134">
        <v>6441018.1905883411</v>
      </c>
      <c r="F151" s="134">
        <v>1276454.6098540984</v>
      </c>
      <c r="G151" s="134">
        <f t="shared" si="2"/>
        <v>5164563.5807342427</v>
      </c>
      <c r="H151" s="131">
        <v>1353605.1344734584</v>
      </c>
      <c r="I151" s="131">
        <v>38692.809999999823</v>
      </c>
      <c r="J151" s="133"/>
      <c r="K151" s="164"/>
    </row>
    <row r="152" spans="1:11" ht="15.75" x14ac:dyDescent="0.25">
      <c r="A152" s="135" t="s">
        <v>14</v>
      </c>
      <c r="B152" s="130">
        <v>17</v>
      </c>
      <c r="C152" s="132" t="s">
        <v>21</v>
      </c>
      <c r="D152" s="130" t="s">
        <v>2</v>
      </c>
      <c r="E152" s="134">
        <v>6335256.4446882382</v>
      </c>
      <c r="F152" s="134">
        <v>1340032.8337489599</v>
      </c>
      <c r="G152" s="134">
        <f t="shared" si="2"/>
        <v>4995223.6109392783</v>
      </c>
      <c r="H152" s="131">
        <v>1320817.5149530338</v>
      </c>
      <c r="I152" s="131">
        <v>36798.959999999825</v>
      </c>
      <c r="J152" s="133"/>
      <c r="K152" s="164"/>
    </row>
    <row r="153" spans="1:11" ht="15.75" x14ac:dyDescent="0.25">
      <c r="A153" s="135" t="s">
        <v>14</v>
      </c>
      <c r="B153" s="130">
        <v>18</v>
      </c>
      <c r="C153" s="132" t="s">
        <v>21</v>
      </c>
      <c r="D153" s="130" t="s">
        <v>2</v>
      </c>
      <c r="E153" s="134">
        <v>9374387.1181827188</v>
      </c>
      <c r="F153" s="134">
        <v>1861583.0409160566</v>
      </c>
      <c r="G153" s="134">
        <f t="shared" si="2"/>
        <v>7512804.0772666624</v>
      </c>
      <c r="H153" s="131">
        <v>2369552.8714991761</v>
      </c>
      <c r="I153" s="131">
        <v>57084.489999999656</v>
      </c>
      <c r="J153" s="133"/>
      <c r="K153" s="164"/>
    </row>
    <row r="154" spans="1:11" ht="15.75" x14ac:dyDescent="0.25">
      <c r="A154" s="135" t="s">
        <v>14</v>
      </c>
      <c r="B154" s="130">
        <v>19</v>
      </c>
      <c r="C154" s="132" t="s">
        <v>21</v>
      </c>
      <c r="D154" s="130" t="s">
        <v>2</v>
      </c>
      <c r="E154" s="134">
        <v>6189609.1908215955</v>
      </c>
      <c r="F154" s="134">
        <v>1452300.727243291</v>
      </c>
      <c r="G154" s="134">
        <f t="shared" si="2"/>
        <v>4737308.4635783043</v>
      </c>
      <c r="H154" s="131">
        <v>1717076.6690421319</v>
      </c>
      <c r="I154" s="131">
        <v>33821.419999999889</v>
      </c>
      <c r="J154" s="133"/>
      <c r="K154" s="164"/>
    </row>
    <row r="155" spans="1:11" ht="15.75" x14ac:dyDescent="0.25">
      <c r="A155" s="135" t="s">
        <v>14</v>
      </c>
      <c r="B155" s="130">
        <v>21</v>
      </c>
      <c r="C155" s="132" t="s">
        <v>21</v>
      </c>
      <c r="D155" s="130" t="s">
        <v>2</v>
      </c>
      <c r="E155" s="134">
        <v>10258738.168930193</v>
      </c>
      <c r="F155" s="134">
        <v>2150899.123109451</v>
      </c>
      <c r="G155" s="134">
        <f t="shared" si="2"/>
        <v>8107839.0458207428</v>
      </c>
      <c r="H155" s="131">
        <v>3075363.3957893969</v>
      </c>
      <c r="I155" s="131">
        <v>60796.009999999907</v>
      </c>
      <c r="J155" s="133"/>
      <c r="K155" s="164"/>
    </row>
    <row r="156" spans="1:11" ht="15.75" x14ac:dyDescent="0.25">
      <c r="A156" s="135" t="s">
        <v>14</v>
      </c>
      <c r="B156" s="130">
        <v>22</v>
      </c>
      <c r="C156" s="132" t="s">
        <v>21</v>
      </c>
      <c r="D156" s="130" t="s">
        <v>2</v>
      </c>
      <c r="E156" s="134">
        <v>7024463.0577565189</v>
      </c>
      <c r="F156" s="134">
        <v>1335249.7254493581</v>
      </c>
      <c r="G156" s="134">
        <f t="shared" si="2"/>
        <v>5689213.3323071608</v>
      </c>
      <c r="H156" s="131">
        <v>1455561.2978589213</v>
      </c>
      <c r="I156" s="131">
        <v>43770.410000000127</v>
      </c>
      <c r="J156" s="133"/>
      <c r="K156" s="164"/>
    </row>
    <row r="157" spans="1:11" ht="15.75" x14ac:dyDescent="0.25">
      <c r="A157" s="135" t="s">
        <v>14</v>
      </c>
      <c r="B157" s="130">
        <v>25</v>
      </c>
      <c r="C157" s="132" t="s">
        <v>21</v>
      </c>
      <c r="D157" s="130" t="s">
        <v>2</v>
      </c>
      <c r="E157" s="134">
        <v>2133310.300945776</v>
      </c>
      <c r="F157" s="134">
        <v>288698.71281818644</v>
      </c>
      <c r="G157" s="134">
        <f t="shared" si="2"/>
        <v>1844611.5881275896</v>
      </c>
      <c r="H157" s="131">
        <v>228234.57314966645</v>
      </c>
      <c r="I157" s="131">
        <v>11793.729999999994</v>
      </c>
      <c r="J157" s="133"/>
      <c r="K157" s="164"/>
    </row>
    <row r="158" spans="1:11" ht="15.75" x14ac:dyDescent="0.25">
      <c r="A158" s="135" t="s">
        <v>14</v>
      </c>
      <c r="B158" s="130">
        <v>54</v>
      </c>
      <c r="C158" s="132" t="s">
        <v>21</v>
      </c>
      <c r="D158" s="130" t="s">
        <v>2</v>
      </c>
      <c r="E158" s="134">
        <v>4654289.3923252681</v>
      </c>
      <c r="F158" s="134">
        <v>1042779.8440128267</v>
      </c>
      <c r="G158" s="134">
        <f t="shared" si="2"/>
        <v>3611509.5483124414</v>
      </c>
      <c r="H158" s="131">
        <v>1103492.5859056886</v>
      </c>
      <c r="I158" s="131">
        <v>26182.499999999829</v>
      </c>
      <c r="J158" s="133"/>
      <c r="K158" s="164"/>
    </row>
    <row r="159" spans="1:11" ht="15.75" x14ac:dyDescent="0.25">
      <c r="A159" s="135" t="s">
        <v>14</v>
      </c>
      <c r="B159" s="130">
        <v>59</v>
      </c>
      <c r="C159" s="132" t="s">
        <v>21</v>
      </c>
      <c r="D159" s="130" t="s">
        <v>2</v>
      </c>
      <c r="E159" s="134">
        <v>909575.61407163704</v>
      </c>
      <c r="F159" s="134">
        <v>207508.70438232753</v>
      </c>
      <c r="G159" s="134">
        <f t="shared" si="2"/>
        <v>702066.90968930954</v>
      </c>
      <c r="H159" s="131">
        <v>143517.00651818287</v>
      </c>
      <c r="I159" s="131">
        <v>4215.1299999999837</v>
      </c>
      <c r="J159" s="133"/>
      <c r="K159" s="164"/>
    </row>
    <row r="160" spans="1:11" ht="15.75" x14ac:dyDescent="0.25">
      <c r="A160" s="135" t="s">
        <v>14</v>
      </c>
      <c r="B160" s="130">
        <v>61</v>
      </c>
      <c r="C160" s="132" t="s">
        <v>21</v>
      </c>
      <c r="D160" s="130" t="s">
        <v>2</v>
      </c>
      <c r="E160" s="134">
        <v>3774484.0928310198</v>
      </c>
      <c r="F160" s="134">
        <v>709342.91250771261</v>
      </c>
      <c r="G160" s="134">
        <f t="shared" si="2"/>
        <v>3065141.1803233074</v>
      </c>
      <c r="H160" s="131">
        <v>679465.11344743159</v>
      </c>
      <c r="I160" s="131">
        <v>22481.509999999969</v>
      </c>
      <c r="J160" s="133"/>
      <c r="K160" s="164"/>
    </row>
    <row r="161" spans="1:11" ht="15.75" x14ac:dyDescent="0.25">
      <c r="A161" s="135" t="s">
        <v>14</v>
      </c>
      <c r="B161" s="130">
        <v>62</v>
      </c>
      <c r="C161" s="132" t="s">
        <v>21</v>
      </c>
      <c r="D161" s="130" t="s">
        <v>2</v>
      </c>
      <c r="E161" s="134">
        <v>3449813.9311667411</v>
      </c>
      <c r="F161" s="134">
        <v>572071.1019925318</v>
      </c>
      <c r="G161" s="134">
        <f t="shared" si="2"/>
        <v>2877742.8291742094</v>
      </c>
      <c r="H161" s="131">
        <v>609773.53266242566</v>
      </c>
      <c r="I161" s="131">
        <v>20021.490000000049</v>
      </c>
      <c r="J161" s="133"/>
      <c r="K161" s="164"/>
    </row>
    <row r="162" spans="1:11" ht="15.75" x14ac:dyDescent="0.25">
      <c r="A162" s="135" t="s">
        <v>14</v>
      </c>
      <c r="B162" s="130">
        <v>63</v>
      </c>
      <c r="C162" s="132" t="s">
        <v>21</v>
      </c>
      <c r="D162" s="130" t="s">
        <v>2</v>
      </c>
      <c r="E162" s="134">
        <v>5462713.0725061223</v>
      </c>
      <c r="F162" s="134">
        <v>1048945.3348001759</v>
      </c>
      <c r="G162" s="134">
        <f t="shared" si="2"/>
        <v>4413767.737705946</v>
      </c>
      <c r="H162" s="131">
        <v>1122179.830191941</v>
      </c>
      <c r="I162" s="131">
        <v>33395.309999999961</v>
      </c>
      <c r="J162" s="133"/>
      <c r="K162" s="164"/>
    </row>
    <row r="163" spans="1:11" ht="15.75" x14ac:dyDescent="0.25">
      <c r="A163" s="135" t="s">
        <v>14</v>
      </c>
      <c r="B163" s="130">
        <v>64</v>
      </c>
      <c r="C163" s="132" t="s">
        <v>21</v>
      </c>
      <c r="D163" s="130" t="s">
        <v>2</v>
      </c>
      <c r="E163" s="134">
        <v>5604793.4234727696</v>
      </c>
      <c r="F163" s="134">
        <v>1148597.5980667823</v>
      </c>
      <c r="G163" s="134">
        <f t="shared" si="2"/>
        <v>4456195.825405987</v>
      </c>
      <c r="H163" s="131">
        <v>1279505.8350774636</v>
      </c>
      <c r="I163" s="131">
        <v>32273.850000000017</v>
      </c>
      <c r="J163" s="133"/>
      <c r="K163" s="164"/>
    </row>
    <row r="164" spans="1:11" ht="15.75" x14ac:dyDescent="0.25">
      <c r="A164" s="135" t="s">
        <v>14</v>
      </c>
      <c r="B164" s="130">
        <v>67</v>
      </c>
      <c r="C164" s="132" t="s">
        <v>21</v>
      </c>
      <c r="D164" s="130" t="s">
        <v>2</v>
      </c>
      <c r="E164" s="134">
        <v>3310635.5324516241</v>
      </c>
      <c r="F164" s="134">
        <v>308591.55699633592</v>
      </c>
      <c r="G164" s="134">
        <f t="shared" si="2"/>
        <v>3002043.9754552883</v>
      </c>
      <c r="H164" s="131">
        <v>323907.08629386214</v>
      </c>
      <c r="I164" s="131">
        <v>19148.840000000033</v>
      </c>
      <c r="J164" s="133"/>
      <c r="K164" s="164"/>
    </row>
    <row r="165" spans="1:11" ht="15.75" x14ac:dyDescent="0.25">
      <c r="A165" s="135" t="s">
        <v>14</v>
      </c>
      <c r="B165" s="130">
        <v>68</v>
      </c>
      <c r="C165" s="132" t="s">
        <v>21</v>
      </c>
      <c r="D165" s="130" t="s">
        <v>2</v>
      </c>
      <c r="E165" s="134">
        <v>4439588.4870221289</v>
      </c>
      <c r="F165" s="134">
        <v>798750.34677329077</v>
      </c>
      <c r="G165" s="134">
        <f t="shared" si="2"/>
        <v>3640838.1402488379</v>
      </c>
      <c r="H165" s="131">
        <v>825152.51726343378</v>
      </c>
      <c r="I165" s="131">
        <v>26071.649999999925</v>
      </c>
      <c r="J165" s="133"/>
      <c r="K165" s="164"/>
    </row>
    <row r="166" spans="1:11" ht="15.75" x14ac:dyDescent="0.25">
      <c r="A166" s="135" t="s">
        <v>14</v>
      </c>
      <c r="B166" s="130">
        <v>70</v>
      </c>
      <c r="C166" s="132" t="s">
        <v>21</v>
      </c>
      <c r="D166" s="130" t="s">
        <v>2</v>
      </c>
      <c r="E166" s="134">
        <v>1753531.2332340484</v>
      </c>
      <c r="F166" s="134">
        <v>254959.39895851258</v>
      </c>
      <c r="G166" s="134">
        <f t="shared" si="2"/>
        <v>1498571.8342755358</v>
      </c>
      <c r="H166" s="131">
        <v>241977.67710189219</v>
      </c>
      <c r="I166" s="131">
        <v>9741.3600000000188</v>
      </c>
      <c r="J166" s="133"/>
      <c r="K166" s="164"/>
    </row>
    <row r="167" spans="1:11" ht="15.75" x14ac:dyDescent="0.25">
      <c r="A167" s="135" t="s">
        <v>14</v>
      </c>
      <c r="B167" s="130">
        <v>71</v>
      </c>
      <c r="C167" s="132" t="s">
        <v>21</v>
      </c>
      <c r="D167" s="130" t="s">
        <v>2</v>
      </c>
      <c r="E167" s="134">
        <v>3146468.3139948705</v>
      </c>
      <c r="F167" s="134">
        <v>388233.43876850151</v>
      </c>
      <c r="G167" s="134">
        <f t="shared" si="2"/>
        <v>2758234.8752263691</v>
      </c>
      <c r="H167" s="131">
        <v>432990.14251400495</v>
      </c>
      <c r="I167" s="131">
        <v>18514.900000000122</v>
      </c>
      <c r="J167" s="133"/>
      <c r="K167" s="164"/>
    </row>
    <row r="168" spans="1:11" ht="15.75" x14ac:dyDescent="0.25">
      <c r="A168" s="135" t="s">
        <v>14</v>
      </c>
      <c r="B168" s="130">
        <v>74</v>
      </c>
      <c r="C168" s="132" t="s">
        <v>21</v>
      </c>
      <c r="D168" s="130" t="s">
        <v>2</v>
      </c>
      <c r="E168" s="134">
        <v>5358078.7959134197</v>
      </c>
      <c r="F168" s="134">
        <v>1037868.7039936937</v>
      </c>
      <c r="G168" s="134">
        <f t="shared" si="2"/>
        <v>4320210.0919197258</v>
      </c>
      <c r="H168" s="131">
        <v>1131023.0666202947</v>
      </c>
      <c r="I168" s="131">
        <v>32189.650000000034</v>
      </c>
      <c r="J168" s="133"/>
      <c r="K168" s="164"/>
    </row>
    <row r="169" spans="1:11" ht="15.75" x14ac:dyDescent="0.25">
      <c r="A169" s="135" t="s">
        <v>14</v>
      </c>
      <c r="B169" s="130">
        <v>75</v>
      </c>
      <c r="C169" s="132" t="s">
        <v>21</v>
      </c>
      <c r="D169" s="130" t="s">
        <v>2</v>
      </c>
      <c r="E169" s="134">
        <v>1431796.3354144946</v>
      </c>
      <c r="F169" s="134">
        <v>188868.43944010319</v>
      </c>
      <c r="G169" s="134">
        <f t="shared" si="2"/>
        <v>1242927.8959743914</v>
      </c>
      <c r="H169" s="131">
        <v>188446.70162360909</v>
      </c>
      <c r="I169" s="131">
        <v>7917.099999999964</v>
      </c>
      <c r="J169" s="133"/>
      <c r="K169" s="164"/>
    </row>
    <row r="170" spans="1:11" ht="15.75" x14ac:dyDescent="0.25">
      <c r="A170" s="135" t="s">
        <v>14</v>
      </c>
      <c r="B170" s="130">
        <v>141</v>
      </c>
      <c r="C170" s="132" t="s">
        <v>21</v>
      </c>
      <c r="D170" s="130" t="s">
        <v>2</v>
      </c>
      <c r="E170" s="134">
        <v>523409.68897617154</v>
      </c>
      <c r="F170" s="134">
        <v>154516.78196530486</v>
      </c>
      <c r="G170" s="134">
        <f t="shared" si="2"/>
        <v>368892.90701086668</v>
      </c>
      <c r="H170" s="131">
        <v>102832.35318643264</v>
      </c>
      <c r="I170" s="131">
        <v>2721.1599999999949</v>
      </c>
      <c r="J170" s="133"/>
      <c r="K170" s="164"/>
    </row>
    <row r="171" spans="1:11" ht="15.75" x14ac:dyDescent="0.25">
      <c r="A171" s="135" t="s">
        <v>14</v>
      </c>
      <c r="B171" s="130">
        <v>262</v>
      </c>
      <c r="C171" s="132" t="s">
        <v>21</v>
      </c>
      <c r="D171" s="130" t="s">
        <v>2</v>
      </c>
      <c r="E171" s="134">
        <v>338140.85745820164</v>
      </c>
      <c r="F171" s="134">
        <v>52020.98793154538</v>
      </c>
      <c r="G171" s="134">
        <f t="shared" si="2"/>
        <v>286119.86952665629</v>
      </c>
      <c r="H171" s="131">
        <v>31974.235333860648</v>
      </c>
      <c r="I171" s="131">
        <v>1541.7799999999984</v>
      </c>
      <c r="J171" s="133"/>
      <c r="K171" s="164"/>
    </row>
    <row r="172" spans="1:11" ht="15.75" x14ac:dyDescent="0.25">
      <c r="A172" s="135" t="s">
        <v>14</v>
      </c>
      <c r="B172" s="130">
        <v>824</v>
      </c>
      <c r="C172" s="132" t="s">
        <v>21</v>
      </c>
      <c r="D172" s="130" t="s">
        <v>2</v>
      </c>
      <c r="E172" s="134">
        <v>270791.22213410895</v>
      </c>
      <c r="F172" s="134">
        <v>71602.600844423694</v>
      </c>
      <c r="G172" s="134">
        <f t="shared" si="2"/>
        <v>199188.62128968525</v>
      </c>
      <c r="H172" s="131">
        <v>40377.832461375401</v>
      </c>
      <c r="I172" s="131">
        <v>1158.0800000000027</v>
      </c>
      <c r="J172" s="133"/>
      <c r="K172" s="164"/>
    </row>
    <row r="173" spans="1:11" ht="15.75" x14ac:dyDescent="0.25">
      <c r="A173" s="135" t="s">
        <v>14</v>
      </c>
      <c r="B173" s="130">
        <v>825</v>
      </c>
      <c r="C173" s="132" t="s">
        <v>21</v>
      </c>
      <c r="D173" s="130" t="s">
        <v>2</v>
      </c>
      <c r="E173" s="134">
        <v>983500.44540241593</v>
      </c>
      <c r="F173" s="134">
        <v>281405.32400772127</v>
      </c>
      <c r="G173" s="134">
        <f t="shared" si="2"/>
        <v>702095.12139469467</v>
      </c>
      <c r="H173" s="131">
        <v>157704.89777242855</v>
      </c>
      <c r="I173" s="131">
        <v>4797.0500000000184</v>
      </c>
      <c r="J173" s="133"/>
      <c r="K173" s="164"/>
    </row>
    <row r="174" spans="1:11" ht="15.75" x14ac:dyDescent="0.25">
      <c r="A174" s="4" t="s">
        <v>14</v>
      </c>
      <c r="B174" s="130">
        <v>2</v>
      </c>
      <c r="C174" s="132" t="s">
        <v>21</v>
      </c>
      <c r="D174" s="130" t="s">
        <v>4</v>
      </c>
      <c r="E174" s="134">
        <v>677960.10672636889</v>
      </c>
      <c r="F174" s="134">
        <v>112324.7269460074</v>
      </c>
      <c r="G174" s="134">
        <f t="shared" si="2"/>
        <v>565635.37978036143</v>
      </c>
      <c r="H174" s="131">
        <v>165933.46285979659</v>
      </c>
      <c r="I174" s="131">
        <v>4062.8600000000029</v>
      </c>
      <c r="J174" s="133"/>
      <c r="K174" s="164"/>
    </row>
    <row r="175" spans="1:11" ht="15.75" x14ac:dyDescent="0.25">
      <c r="A175" s="4" t="s">
        <v>14</v>
      </c>
      <c r="B175" s="130">
        <v>3</v>
      </c>
      <c r="C175" s="132" t="s">
        <v>21</v>
      </c>
      <c r="D175" s="130" t="s">
        <v>4</v>
      </c>
      <c r="E175" s="134">
        <v>1115709.0338532147</v>
      </c>
      <c r="F175" s="134">
        <v>120064.58040515023</v>
      </c>
      <c r="G175" s="134">
        <f t="shared" si="2"/>
        <v>995644.45344806451</v>
      </c>
      <c r="H175" s="131">
        <v>158416.35153561315</v>
      </c>
      <c r="I175" s="131">
        <v>6685.450000000008</v>
      </c>
      <c r="J175" s="133"/>
      <c r="K175" s="164"/>
    </row>
    <row r="176" spans="1:11" ht="15.75" x14ac:dyDescent="0.25">
      <c r="A176" s="4" t="s">
        <v>14</v>
      </c>
      <c r="B176" s="130">
        <v>4</v>
      </c>
      <c r="C176" s="132" t="s">
        <v>21</v>
      </c>
      <c r="D176" s="130" t="s">
        <v>4</v>
      </c>
      <c r="E176" s="134">
        <v>1219871.8232809694</v>
      </c>
      <c r="F176" s="134">
        <v>159522.93003138815</v>
      </c>
      <c r="G176" s="134">
        <f t="shared" si="2"/>
        <v>1060348.8932495813</v>
      </c>
      <c r="H176" s="131">
        <v>180726.75905290269</v>
      </c>
      <c r="I176" s="131">
        <v>7228.7500000000018</v>
      </c>
      <c r="J176" s="133"/>
      <c r="K176" s="164"/>
    </row>
    <row r="177" spans="1:11" ht="15.75" x14ac:dyDescent="0.25">
      <c r="A177" s="4" t="s">
        <v>14</v>
      </c>
      <c r="B177" s="130">
        <v>5</v>
      </c>
      <c r="C177" s="132" t="s">
        <v>21</v>
      </c>
      <c r="D177" s="130" t="s">
        <v>4</v>
      </c>
      <c r="E177" s="134">
        <v>2057781.3882821181</v>
      </c>
      <c r="F177" s="134">
        <v>426357.21802303969</v>
      </c>
      <c r="G177" s="134">
        <f t="shared" si="2"/>
        <v>1631424.1702590785</v>
      </c>
      <c r="H177" s="131">
        <v>587574.32197064115</v>
      </c>
      <c r="I177" s="131">
        <v>12575.550000000003</v>
      </c>
      <c r="J177" s="133"/>
      <c r="K177" s="164"/>
    </row>
    <row r="178" spans="1:11" ht="15.75" x14ac:dyDescent="0.25">
      <c r="A178" s="4" t="s">
        <v>14</v>
      </c>
      <c r="B178" s="130">
        <v>6</v>
      </c>
      <c r="C178" s="132" t="s">
        <v>21</v>
      </c>
      <c r="D178" s="130" t="s">
        <v>4</v>
      </c>
      <c r="E178" s="134">
        <v>1292127.2313076314</v>
      </c>
      <c r="F178" s="134">
        <v>196487.29916941054</v>
      </c>
      <c r="G178" s="134">
        <f t="shared" si="2"/>
        <v>1095639.9321382209</v>
      </c>
      <c r="H178" s="131">
        <v>247391.31514360657</v>
      </c>
      <c r="I178" s="131">
        <v>7526.6799999999985</v>
      </c>
      <c r="J178" s="133"/>
      <c r="K178" s="164"/>
    </row>
    <row r="179" spans="1:11" ht="15.75" x14ac:dyDescent="0.25">
      <c r="A179" s="4" t="s">
        <v>14</v>
      </c>
      <c r="B179" s="130">
        <v>7</v>
      </c>
      <c r="C179" s="132" t="s">
        <v>21</v>
      </c>
      <c r="D179" s="130" t="s">
        <v>4</v>
      </c>
      <c r="E179" s="134">
        <v>616086.38483418582</v>
      </c>
      <c r="F179" s="134">
        <v>41771.585681398443</v>
      </c>
      <c r="G179" s="134">
        <f t="shared" si="2"/>
        <v>574314.79915278743</v>
      </c>
      <c r="H179" s="131">
        <v>57585.541208270042</v>
      </c>
      <c r="I179" s="131">
        <v>3482.35</v>
      </c>
      <c r="J179" s="133"/>
      <c r="K179" s="164"/>
    </row>
    <row r="180" spans="1:11" ht="15.75" x14ac:dyDescent="0.25">
      <c r="A180" s="4" t="s">
        <v>14</v>
      </c>
      <c r="B180" s="130">
        <v>9</v>
      </c>
      <c r="C180" s="132" t="s">
        <v>21</v>
      </c>
      <c r="D180" s="130" t="s">
        <v>4</v>
      </c>
      <c r="E180" s="134">
        <v>607666.23905166169</v>
      </c>
      <c r="F180" s="134">
        <v>66405.319848866813</v>
      </c>
      <c r="G180" s="134">
        <f t="shared" si="2"/>
        <v>541260.9192027949</v>
      </c>
      <c r="H180" s="131">
        <v>90634.679188678754</v>
      </c>
      <c r="I180" s="131">
        <v>3658.9200000000019</v>
      </c>
      <c r="J180" s="133"/>
      <c r="K180" s="164"/>
    </row>
    <row r="181" spans="1:11" ht="15.75" x14ac:dyDescent="0.25">
      <c r="A181" s="4" t="s">
        <v>14</v>
      </c>
      <c r="B181" s="130">
        <v>10</v>
      </c>
      <c r="C181" s="132" t="s">
        <v>21</v>
      </c>
      <c r="D181" s="130" t="s">
        <v>4</v>
      </c>
      <c r="E181" s="134">
        <v>1259526.7125254755</v>
      </c>
      <c r="F181" s="134">
        <v>193523.84336853164</v>
      </c>
      <c r="G181" s="134">
        <f t="shared" si="2"/>
        <v>1066002.8691569439</v>
      </c>
      <c r="H181" s="131">
        <v>259374.83229223976</v>
      </c>
      <c r="I181" s="131">
        <v>7175.159999999998</v>
      </c>
      <c r="J181" s="133"/>
      <c r="K181" s="164"/>
    </row>
    <row r="182" spans="1:11" ht="15.75" x14ac:dyDescent="0.25">
      <c r="A182" s="4" t="s">
        <v>14</v>
      </c>
      <c r="B182" s="130">
        <v>11</v>
      </c>
      <c r="C182" s="132" t="s">
        <v>21</v>
      </c>
      <c r="D182" s="130" t="s">
        <v>4</v>
      </c>
      <c r="E182" s="134">
        <v>867418.5116936476</v>
      </c>
      <c r="F182" s="134">
        <v>92462.874955041858</v>
      </c>
      <c r="G182" s="134">
        <f t="shared" si="2"/>
        <v>774955.6367386058</v>
      </c>
      <c r="H182" s="131">
        <v>115232.85843070949</v>
      </c>
      <c r="I182" s="131">
        <v>5402.4300000000021</v>
      </c>
      <c r="J182" s="133"/>
      <c r="K182" s="164"/>
    </row>
    <row r="183" spans="1:11" ht="15.75" x14ac:dyDescent="0.25">
      <c r="A183" s="4" t="s">
        <v>14</v>
      </c>
      <c r="B183" s="130">
        <v>12</v>
      </c>
      <c r="C183" s="132" t="s">
        <v>21</v>
      </c>
      <c r="D183" s="130" t="s">
        <v>4</v>
      </c>
      <c r="E183" s="134">
        <v>368245.5691824808</v>
      </c>
      <c r="F183" s="134">
        <v>38244.060520300467</v>
      </c>
      <c r="G183" s="134">
        <f t="shared" si="2"/>
        <v>330001.50866218033</v>
      </c>
      <c r="H183" s="131">
        <v>47864.055778474118</v>
      </c>
      <c r="I183" s="131">
        <v>2048.4500000000021</v>
      </c>
      <c r="J183" s="133"/>
      <c r="K183" s="164"/>
    </row>
    <row r="184" spans="1:11" ht="15.75" x14ac:dyDescent="0.25">
      <c r="A184" s="4" t="s">
        <v>14</v>
      </c>
      <c r="B184" s="130">
        <v>14</v>
      </c>
      <c r="C184" s="132" t="s">
        <v>21</v>
      </c>
      <c r="D184" s="130" t="s">
        <v>4</v>
      </c>
      <c r="E184" s="134">
        <v>905083.67385351483</v>
      </c>
      <c r="F184" s="134">
        <v>114976.33529647066</v>
      </c>
      <c r="G184" s="134">
        <f t="shared" si="2"/>
        <v>790107.33855704416</v>
      </c>
      <c r="H184" s="131">
        <v>156225.36223307071</v>
      </c>
      <c r="I184" s="131">
        <v>5653.1800000000057</v>
      </c>
      <c r="J184" s="133"/>
      <c r="K184" s="164"/>
    </row>
    <row r="185" spans="1:11" ht="15.75" x14ac:dyDescent="0.25">
      <c r="A185" s="4" t="s">
        <v>14</v>
      </c>
      <c r="B185" s="130">
        <v>17</v>
      </c>
      <c r="C185" s="132" t="s">
        <v>21</v>
      </c>
      <c r="D185" s="130" t="s">
        <v>4</v>
      </c>
      <c r="E185" s="134">
        <v>916346.83599200682</v>
      </c>
      <c r="F185" s="134">
        <v>136573.47056084324</v>
      </c>
      <c r="G185" s="134">
        <f t="shared" si="2"/>
        <v>779773.36543116358</v>
      </c>
      <c r="H185" s="131">
        <v>179067.04347221737</v>
      </c>
      <c r="I185" s="131">
        <v>5441.099999999994</v>
      </c>
      <c r="J185" s="133"/>
      <c r="K185" s="164"/>
    </row>
    <row r="186" spans="1:11" ht="15.75" x14ac:dyDescent="0.25">
      <c r="A186" s="4" t="s">
        <v>14</v>
      </c>
      <c r="B186" s="130">
        <v>18</v>
      </c>
      <c r="C186" s="132" t="s">
        <v>21</v>
      </c>
      <c r="D186" s="130" t="s">
        <v>4</v>
      </c>
      <c r="E186" s="134">
        <v>1637658.137590179</v>
      </c>
      <c r="F186" s="134">
        <v>235126.58469247608</v>
      </c>
      <c r="G186" s="134">
        <f t="shared" si="2"/>
        <v>1402531.5528977029</v>
      </c>
      <c r="H186" s="131">
        <v>351667.16786113154</v>
      </c>
      <c r="I186" s="131">
        <v>9834.3599999999951</v>
      </c>
      <c r="J186" s="133"/>
      <c r="K186" s="164"/>
    </row>
    <row r="187" spans="1:11" ht="15.75" x14ac:dyDescent="0.25">
      <c r="A187" s="4" t="s">
        <v>14</v>
      </c>
      <c r="B187" s="130">
        <v>19</v>
      </c>
      <c r="C187" s="132" t="s">
        <v>21</v>
      </c>
      <c r="D187" s="130" t="s">
        <v>4</v>
      </c>
      <c r="E187" s="134">
        <v>786639.17945957161</v>
      </c>
      <c r="F187" s="134">
        <v>161556.85128617796</v>
      </c>
      <c r="G187" s="134">
        <f t="shared" si="2"/>
        <v>625082.32817339362</v>
      </c>
      <c r="H187" s="131">
        <v>223618.87529097387</v>
      </c>
      <c r="I187" s="131">
        <v>4450.1100000000024</v>
      </c>
      <c r="J187" s="133"/>
      <c r="K187" s="164"/>
    </row>
    <row r="188" spans="1:11" ht="15.75" x14ac:dyDescent="0.25">
      <c r="A188" s="4" t="s">
        <v>14</v>
      </c>
      <c r="B188" s="130">
        <v>21</v>
      </c>
      <c r="C188" s="132" t="s">
        <v>21</v>
      </c>
      <c r="D188" s="130" t="s">
        <v>4</v>
      </c>
      <c r="E188" s="134">
        <v>1860689.5036172932</v>
      </c>
      <c r="F188" s="134">
        <v>294747.69647378224</v>
      </c>
      <c r="G188" s="134">
        <f t="shared" si="2"/>
        <v>1565941.807143511</v>
      </c>
      <c r="H188" s="131">
        <v>495620.7248794451</v>
      </c>
      <c r="I188" s="131">
        <v>11089.49</v>
      </c>
      <c r="J188" s="133"/>
      <c r="K188" s="164"/>
    </row>
    <row r="189" spans="1:11" ht="15.75" x14ac:dyDescent="0.25">
      <c r="A189" s="4" t="s">
        <v>14</v>
      </c>
      <c r="B189" s="130">
        <v>22</v>
      </c>
      <c r="C189" s="132" t="s">
        <v>21</v>
      </c>
      <c r="D189" s="130" t="s">
        <v>4</v>
      </c>
      <c r="E189" s="134">
        <v>1084899.6538117719</v>
      </c>
      <c r="F189" s="134">
        <v>149517.16161059492</v>
      </c>
      <c r="G189" s="134">
        <f t="shared" si="2"/>
        <v>935382.49220117694</v>
      </c>
      <c r="H189" s="131">
        <v>200969.72929598863</v>
      </c>
      <c r="I189" s="131">
        <v>6611.0500000000056</v>
      </c>
      <c r="J189" s="133"/>
      <c r="K189" s="164"/>
    </row>
    <row r="190" spans="1:11" ht="15.75" x14ac:dyDescent="0.25">
      <c r="A190" s="4" t="s">
        <v>14</v>
      </c>
      <c r="B190" s="130">
        <v>25</v>
      </c>
      <c r="C190" s="132" t="s">
        <v>21</v>
      </c>
      <c r="D190" s="130" t="s">
        <v>4</v>
      </c>
      <c r="E190" s="134">
        <v>143553.74835710603</v>
      </c>
      <c r="F190" s="134">
        <v>10180.620583405076</v>
      </c>
      <c r="G190" s="134">
        <f t="shared" si="2"/>
        <v>133373.12777370095</v>
      </c>
      <c r="H190" s="131">
        <v>11572.706654406495</v>
      </c>
      <c r="I190" s="131">
        <v>861.1499999999993</v>
      </c>
      <c r="J190" s="133"/>
      <c r="K190" s="164"/>
    </row>
    <row r="191" spans="1:11" ht="15.75" x14ac:dyDescent="0.25">
      <c r="A191" s="4" t="s">
        <v>14</v>
      </c>
      <c r="B191" s="130">
        <v>54</v>
      </c>
      <c r="C191" s="132" t="s">
        <v>21</v>
      </c>
      <c r="D191" s="130" t="s">
        <v>4</v>
      </c>
      <c r="E191" s="134">
        <v>827584.25233204546</v>
      </c>
      <c r="F191" s="134">
        <v>150168.50781978029</v>
      </c>
      <c r="G191" s="134">
        <f t="shared" si="2"/>
        <v>677415.7445122652</v>
      </c>
      <c r="H191" s="131">
        <v>177366.14388208571</v>
      </c>
      <c r="I191" s="131">
        <v>4608.4000000000033</v>
      </c>
      <c r="J191" s="133"/>
      <c r="K191" s="164"/>
    </row>
    <row r="192" spans="1:11" ht="15.75" x14ac:dyDescent="0.25">
      <c r="A192" s="4" t="s">
        <v>14</v>
      </c>
      <c r="B192" s="130">
        <v>61</v>
      </c>
      <c r="C192" s="132" t="s">
        <v>21</v>
      </c>
      <c r="D192" s="130" t="s">
        <v>4</v>
      </c>
      <c r="E192" s="134">
        <v>275857.14672694169</v>
      </c>
      <c r="F192" s="134">
        <v>28122.85366386404</v>
      </c>
      <c r="G192" s="134">
        <f t="shared" si="2"/>
        <v>247734.29306307764</v>
      </c>
      <c r="H192" s="131">
        <v>34839.612791086023</v>
      </c>
      <c r="I192" s="131">
        <v>1604.5399999999991</v>
      </c>
      <c r="J192" s="133"/>
      <c r="K192" s="164"/>
    </row>
    <row r="193" spans="1:11" ht="15.75" x14ac:dyDescent="0.25">
      <c r="A193" s="4" t="s">
        <v>14</v>
      </c>
      <c r="B193" s="130">
        <v>62</v>
      </c>
      <c r="C193" s="132" t="s">
        <v>21</v>
      </c>
      <c r="D193" s="130" t="s">
        <v>4</v>
      </c>
      <c r="E193" s="134">
        <v>527413.4862327727</v>
      </c>
      <c r="F193" s="134">
        <v>66072.223638862881</v>
      </c>
      <c r="G193" s="134">
        <f t="shared" si="2"/>
        <v>461341.26259390981</v>
      </c>
      <c r="H193" s="131">
        <v>80527.093670323899</v>
      </c>
      <c r="I193" s="131">
        <v>3072.2600000000016</v>
      </c>
      <c r="J193" s="133"/>
      <c r="K193" s="164"/>
    </row>
    <row r="194" spans="1:11" ht="15.75" x14ac:dyDescent="0.25">
      <c r="A194" s="4" t="s">
        <v>14</v>
      </c>
      <c r="B194" s="130">
        <v>63</v>
      </c>
      <c r="C194" s="132" t="s">
        <v>21</v>
      </c>
      <c r="D194" s="130" t="s">
        <v>4</v>
      </c>
      <c r="E194" s="134">
        <v>996203.69333816168</v>
      </c>
      <c r="F194" s="134">
        <v>123042.84390528005</v>
      </c>
      <c r="G194" s="134">
        <f t="shared" ref="G194:G257" si="3">+E194-F194</f>
        <v>873160.84943288169</v>
      </c>
      <c r="H194" s="131">
        <v>156971.82240428467</v>
      </c>
      <c r="I194" s="131">
        <v>5930.6999999999962</v>
      </c>
      <c r="J194" s="133"/>
      <c r="K194" s="164"/>
    </row>
    <row r="195" spans="1:11" ht="15.75" x14ac:dyDescent="0.25">
      <c r="A195" s="4" t="s">
        <v>14</v>
      </c>
      <c r="B195" s="130">
        <v>64</v>
      </c>
      <c r="C195" s="132" t="s">
        <v>21</v>
      </c>
      <c r="D195" s="130" t="s">
        <v>4</v>
      </c>
      <c r="E195" s="134">
        <v>887820.58129816991</v>
      </c>
      <c r="F195" s="134">
        <v>132340.42303731848</v>
      </c>
      <c r="G195" s="134">
        <f t="shared" si="3"/>
        <v>755480.1582608514</v>
      </c>
      <c r="H195" s="131">
        <v>174852.88970562609</v>
      </c>
      <c r="I195" s="131">
        <v>5264.310000000004</v>
      </c>
      <c r="J195" s="133"/>
      <c r="K195" s="164"/>
    </row>
    <row r="196" spans="1:11" ht="15.75" x14ac:dyDescent="0.25">
      <c r="A196" s="4" t="s">
        <v>14</v>
      </c>
      <c r="B196" s="130">
        <v>67</v>
      </c>
      <c r="C196" s="132" t="s">
        <v>21</v>
      </c>
      <c r="D196" s="130" t="s">
        <v>4</v>
      </c>
      <c r="E196" s="134">
        <v>590496.67520023114</v>
      </c>
      <c r="F196" s="134">
        <v>26452.943783119033</v>
      </c>
      <c r="G196" s="134">
        <f t="shared" si="3"/>
        <v>564043.73141711205</v>
      </c>
      <c r="H196" s="131">
        <v>36491.091569882112</v>
      </c>
      <c r="I196" s="131">
        <v>3273.8099999999995</v>
      </c>
      <c r="J196" s="133"/>
      <c r="K196" s="164"/>
    </row>
    <row r="197" spans="1:11" ht="15.75" x14ac:dyDescent="0.25">
      <c r="A197" s="4" t="s">
        <v>14</v>
      </c>
      <c r="B197" s="130">
        <v>68</v>
      </c>
      <c r="C197" s="132" t="s">
        <v>21</v>
      </c>
      <c r="D197" s="130" t="s">
        <v>4</v>
      </c>
      <c r="E197" s="134">
        <v>762507.49263458035</v>
      </c>
      <c r="F197" s="134">
        <v>90093.623819099652</v>
      </c>
      <c r="G197" s="134">
        <f t="shared" si="3"/>
        <v>672413.86881548073</v>
      </c>
      <c r="H197" s="131">
        <v>115281.24964180887</v>
      </c>
      <c r="I197" s="131">
        <v>4671.2599999999966</v>
      </c>
      <c r="J197" s="133"/>
      <c r="K197" s="164"/>
    </row>
    <row r="198" spans="1:11" ht="15.75" x14ac:dyDescent="0.25">
      <c r="A198" s="4" t="s">
        <v>14</v>
      </c>
      <c r="B198" s="130">
        <v>70</v>
      </c>
      <c r="C198" s="132" t="s">
        <v>21</v>
      </c>
      <c r="D198" s="130" t="s">
        <v>4</v>
      </c>
      <c r="E198" s="134">
        <v>103078.88143444684</v>
      </c>
      <c r="F198" s="134">
        <v>8756.0197853750651</v>
      </c>
      <c r="G198" s="134">
        <f t="shared" si="3"/>
        <v>94322.861649071769</v>
      </c>
      <c r="H198" s="131">
        <v>10854.045689568795</v>
      </c>
      <c r="I198" s="131">
        <v>573.99</v>
      </c>
      <c r="J198" s="133"/>
      <c r="K198" s="164"/>
    </row>
    <row r="199" spans="1:11" ht="15.75" x14ac:dyDescent="0.25">
      <c r="A199" s="4" t="s">
        <v>14</v>
      </c>
      <c r="B199" s="130">
        <v>71</v>
      </c>
      <c r="C199" s="132" t="s">
        <v>21</v>
      </c>
      <c r="D199" s="130" t="s">
        <v>4</v>
      </c>
      <c r="E199" s="134">
        <v>403946.6285601487</v>
      </c>
      <c r="F199" s="134">
        <v>26186.645893923462</v>
      </c>
      <c r="G199" s="134">
        <f t="shared" si="3"/>
        <v>377759.98266622523</v>
      </c>
      <c r="H199" s="131">
        <v>34932.276812340169</v>
      </c>
      <c r="I199" s="131">
        <v>2225.0400000000009</v>
      </c>
      <c r="J199" s="133"/>
      <c r="K199" s="164"/>
    </row>
    <row r="200" spans="1:11" ht="15.75" x14ac:dyDescent="0.25">
      <c r="A200" s="4" t="s">
        <v>14</v>
      </c>
      <c r="B200" s="130">
        <v>74</v>
      </c>
      <c r="C200" s="132" t="s">
        <v>21</v>
      </c>
      <c r="D200" s="130" t="s">
        <v>4</v>
      </c>
      <c r="E200" s="134">
        <v>886866.07603219559</v>
      </c>
      <c r="F200" s="134">
        <v>110679.27191318013</v>
      </c>
      <c r="G200" s="134">
        <f t="shared" si="3"/>
        <v>776186.80411901546</v>
      </c>
      <c r="H200" s="131">
        <v>145426.91495625442</v>
      </c>
      <c r="I200" s="131">
        <v>5539.909999999998</v>
      </c>
      <c r="J200" s="133"/>
      <c r="K200" s="164"/>
    </row>
    <row r="201" spans="1:11" ht="15.75" x14ac:dyDescent="0.25">
      <c r="A201" s="4" t="s">
        <v>14</v>
      </c>
      <c r="B201" s="130">
        <v>2</v>
      </c>
      <c r="C201" s="132" t="s">
        <v>21</v>
      </c>
      <c r="D201" s="130" t="s">
        <v>5</v>
      </c>
      <c r="E201" s="134">
        <v>652761.16770465858</v>
      </c>
      <c r="F201" s="134">
        <v>97683.744288157162</v>
      </c>
      <c r="G201" s="134">
        <f t="shared" si="3"/>
        <v>555077.42341650138</v>
      </c>
      <c r="H201" s="131">
        <v>131545.84457238356</v>
      </c>
      <c r="I201" s="131">
        <v>3778.4400000000028</v>
      </c>
      <c r="J201" s="133"/>
      <c r="K201" s="164"/>
    </row>
    <row r="202" spans="1:11" ht="15.75" x14ac:dyDescent="0.25">
      <c r="A202" s="4" t="s">
        <v>14</v>
      </c>
      <c r="B202" s="130">
        <v>3</v>
      </c>
      <c r="C202" s="132" t="s">
        <v>21</v>
      </c>
      <c r="D202" s="130" t="s">
        <v>5</v>
      </c>
      <c r="E202" s="134">
        <v>648676.65389536449</v>
      </c>
      <c r="F202" s="134">
        <v>87543.801552174322</v>
      </c>
      <c r="G202" s="134">
        <f t="shared" si="3"/>
        <v>561132.85234319023</v>
      </c>
      <c r="H202" s="131">
        <v>107495.41265598843</v>
      </c>
      <c r="I202" s="131">
        <v>3870.6599999999958</v>
      </c>
      <c r="J202" s="133"/>
      <c r="K202" s="164"/>
    </row>
    <row r="203" spans="1:11" ht="15.75" x14ac:dyDescent="0.25">
      <c r="A203" s="4" t="s">
        <v>14</v>
      </c>
      <c r="B203" s="130">
        <v>4</v>
      </c>
      <c r="C203" s="132" t="s">
        <v>21</v>
      </c>
      <c r="D203" s="130" t="s">
        <v>5</v>
      </c>
      <c r="E203" s="134">
        <v>887250.44056882884</v>
      </c>
      <c r="F203" s="134">
        <v>120269.3175472647</v>
      </c>
      <c r="G203" s="134">
        <f t="shared" si="3"/>
        <v>766981.1230215641</v>
      </c>
      <c r="H203" s="131">
        <v>127271.97399209518</v>
      </c>
      <c r="I203" s="131">
        <v>5220.030000000007</v>
      </c>
      <c r="J203" s="133"/>
      <c r="K203" s="164"/>
    </row>
    <row r="204" spans="1:11" ht="15.75" x14ac:dyDescent="0.25">
      <c r="A204" s="4" t="s">
        <v>14</v>
      </c>
      <c r="B204" s="130">
        <v>5</v>
      </c>
      <c r="C204" s="132" t="s">
        <v>21</v>
      </c>
      <c r="D204" s="130" t="s">
        <v>5</v>
      </c>
      <c r="E204" s="134">
        <v>1700684.9530922624</v>
      </c>
      <c r="F204" s="134">
        <v>363869.27597380819</v>
      </c>
      <c r="G204" s="134">
        <f t="shared" si="3"/>
        <v>1336815.6771184541</v>
      </c>
      <c r="H204" s="131">
        <v>461354.59941989853</v>
      </c>
      <c r="I204" s="131">
        <v>10392.320000000011</v>
      </c>
      <c r="J204" s="133"/>
      <c r="K204" s="164"/>
    </row>
    <row r="205" spans="1:11" ht="15.75" x14ac:dyDescent="0.25">
      <c r="A205" s="4" t="s">
        <v>14</v>
      </c>
      <c r="B205" s="130">
        <v>6</v>
      </c>
      <c r="C205" s="132" t="s">
        <v>21</v>
      </c>
      <c r="D205" s="130" t="s">
        <v>5</v>
      </c>
      <c r="E205" s="134">
        <v>1213260.7532508674</v>
      </c>
      <c r="F205" s="134">
        <v>169236.93478631557</v>
      </c>
      <c r="G205" s="134">
        <f t="shared" si="3"/>
        <v>1044023.8184645518</v>
      </c>
      <c r="H205" s="131">
        <v>206037.4216583542</v>
      </c>
      <c r="I205" s="131">
        <v>6959.5499999999993</v>
      </c>
      <c r="J205" s="133"/>
      <c r="K205" s="164"/>
    </row>
    <row r="206" spans="1:11" ht="15.75" x14ac:dyDescent="0.25">
      <c r="A206" s="4" t="s">
        <v>14</v>
      </c>
      <c r="B206" s="130">
        <v>7</v>
      </c>
      <c r="C206" s="132" t="s">
        <v>21</v>
      </c>
      <c r="D206" s="130" t="s">
        <v>5</v>
      </c>
      <c r="E206" s="134">
        <v>632625.5908455376</v>
      </c>
      <c r="F206" s="134">
        <v>36345.334137345628</v>
      </c>
      <c r="G206" s="134">
        <f t="shared" si="3"/>
        <v>596280.25670819194</v>
      </c>
      <c r="H206" s="131">
        <v>44996.61912077642</v>
      </c>
      <c r="I206" s="131">
        <v>3664.3300000000031</v>
      </c>
      <c r="J206" s="133"/>
      <c r="K206" s="164"/>
    </row>
    <row r="207" spans="1:11" ht="15.75" x14ac:dyDescent="0.25">
      <c r="A207" s="4" t="s">
        <v>14</v>
      </c>
      <c r="B207" s="130">
        <v>9</v>
      </c>
      <c r="C207" s="132" t="s">
        <v>21</v>
      </c>
      <c r="D207" s="130" t="s">
        <v>5</v>
      </c>
      <c r="E207" s="134">
        <v>622354.0892115609</v>
      </c>
      <c r="F207" s="134">
        <v>58447.307964933396</v>
      </c>
      <c r="G207" s="134">
        <f t="shared" si="3"/>
        <v>563906.78124662745</v>
      </c>
      <c r="H207" s="131">
        <v>74220.792223861295</v>
      </c>
      <c r="I207" s="131">
        <v>3572.6699999999996</v>
      </c>
      <c r="J207" s="133"/>
      <c r="K207" s="164"/>
    </row>
    <row r="208" spans="1:11" ht="15.75" x14ac:dyDescent="0.25">
      <c r="A208" s="4" t="s">
        <v>14</v>
      </c>
      <c r="B208" s="130">
        <v>10</v>
      </c>
      <c r="C208" s="132" t="s">
        <v>21</v>
      </c>
      <c r="D208" s="130" t="s">
        <v>5</v>
      </c>
      <c r="E208" s="134">
        <v>890072.95748284261</v>
      </c>
      <c r="F208" s="134">
        <v>154432.74971623949</v>
      </c>
      <c r="G208" s="134">
        <f t="shared" si="3"/>
        <v>735640.2077666031</v>
      </c>
      <c r="H208" s="131">
        <v>188423.02081817747</v>
      </c>
      <c r="I208" s="131">
        <v>4761.6499999999987</v>
      </c>
      <c r="J208" s="133"/>
      <c r="K208" s="164"/>
    </row>
    <row r="209" spans="1:11" ht="15.75" x14ac:dyDescent="0.25">
      <c r="A209" s="4" t="s">
        <v>14</v>
      </c>
      <c r="B209" s="130">
        <v>11</v>
      </c>
      <c r="C209" s="132" t="s">
        <v>21</v>
      </c>
      <c r="D209" s="130" t="s">
        <v>5</v>
      </c>
      <c r="E209" s="134">
        <v>607909.66992486373</v>
      </c>
      <c r="F209" s="134">
        <v>70511.673929970493</v>
      </c>
      <c r="G209" s="134">
        <f t="shared" si="3"/>
        <v>537397.99599489325</v>
      </c>
      <c r="H209" s="131">
        <v>79600.453457782467</v>
      </c>
      <c r="I209" s="131">
        <v>3750.4500000000007</v>
      </c>
      <c r="J209" s="133"/>
      <c r="K209" s="164"/>
    </row>
    <row r="210" spans="1:11" ht="15.75" x14ac:dyDescent="0.25">
      <c r="A210" s="4" t="s">
        <v>14</v>
      </c>
      <c r="B210" s="130">
        <v>12</v>
      </c>
      <c r="C210" s="132" t="s">
        <v>21</v>
      </c>
      <c r="D210" s="130" t="s">
        <v>5</v>
      </c>
      <c r="E210" s="134">
        <v>255237.27055166141</v>
      </c>
      <c r="F210" s="134">
        <v>28933.127500836094</v>
      </c>
      <c r="G210" s="134">
        <f t="shared" si="3"/>
        <v>226304.14305082531</v>
      </c>
      <c r="H210" s="131">
        <v>33813.101355637336</v>
      </c>
      <c r="I210" s="131">
        <v>1339.5</v>
      </c>
      <c r="J210" s="133"/>
      <c r="K210" s="164"/>
    </row>
    <row r="211" spans="1:11" ht="15.75" x14ac:dyDescent="0.25">
      <c r="A211" s="4" t="s">
        <v>14</v>
      </c>
      <c r="B211" s="130">
        <v>14</v>
      </c>
      <c r="C211" s="132" t="s">
        <v>21</v>
      </c>
      <c r="D211" s="130" t="s">
        <v>5</v>
      </c>
      <c r="E211" s="134">
        <v>837422.70325474697</v>
      </c>
      <c r="F211" s="134">
        <v>97946.210275986115</v>
      </c>
      <c r="G211" s="134">
        <f t="shared" si="3"/>
        <v>739476.49297876086</v>
      </c>
      <c r="H211" s="131">
        <v>121795.53033597524</v>
      </c>
      <c r="I211" s="131">
        <v>5019.5100000000048</v>
      </c>
      <c r="J211" s="133"/>
      <c r="K211" s="164"/>
    </row>
    <row r="212" spans="1:11" ht="15.75" x14ac:dyDescent="0.25">
      <c r="A212" s="4" t="s">
        <v>14</v>
      </c>
      <c r="B212" s="130">
        <v>17</v>
      </c>
      <c r="C212" s="132" t="s">
        <v>21</v>
      </c>
      <c r="D212" s="130" t="s">
        <v>5</v>
      </c>
      <c r="E212" s="134">
        <v>784243.30718121969</v>
      </c>
      <c r="F212" s="134">
        <v>119461.00780044036</v>
      </c>
      <c r="G212" s="134">
        <f t="shared" si="3"/>
        <v>664782.29938077927</v>
      </c>
      <c r="H212" s="131">
        <v>146300.01595651568</v>
      </c>
      <c r="I212" s="131">
        <v>4617.8399999999956</v>
      </c>
      <c r="J212" s="133"/>
      <c r="K212" s="164"/>
    </row>
    <row r="213" spans="1:11" ht="15.75" x14ac:dyDescent="0.25">
      <c r="A213" s="4" t="s">
        <v>14</v>
      </c>
      <c r="B213" s="130">
        <v>18</v>
      </c>
      <c r="C213" s="132" t="s">
        <v>21</v>
      </c>
      <c r="D213" s="130" t="s">
        <v>5</v>
      </c>
      <c r="E213" s="134">
        <v>1326370.2678763354</v>
      </c>
      <c r="F213" s="134">
        <v>202366.29274829946</v>
      </c>
      <c r="G213" s="134">
        <f t="shared" si="3"/>
        <v>1124003.975128036</v>
      </c>
      <c r="H213" s="131">
        <v>282289.61514815356</v>
      </c>
      <c r="I213" s="131">
        <v>7836.4699999999993</v>
      </c>
      <c r="J213" s="133"/>
      <c r="K213" s="164"/>
    </row>
    <row r="214" spans="1:11" ht="15.75" x14ac:dyDescent="0.25">
      <c r="A214" s="4" t="s">
        <v>14</v>
      </c>
      <c r="B214" s="130">
        <v>19</v>
      </c>
      <c r="C214" s="132" t="s">
        <v>21</v>
      </c>
      <c r="D214" s="130" t="s">
        <v>5</v>
      </c>
      <c r="E214" s="134">
        <v>733166.38512307871</v>
      </c>
      <c r="F214" s="134">
        <v>138194.89437303951</v>
      </c>
      <c r="G214" s="134">
        <f t="shared" si="3"/>
        <v>594971.49075003923</v>
      </c>
      <c r="H214" s="131">
        <v>178948.63944505926</v>
      </c>
      <c r="I214" s="131">
        <v>4086.8099999999977</v>
      </c>
      <c r="J214" s="133"/>
      <c r="K214" s="164"/>
    </row>
    <row r="215" spans="1:11" ht="15.75" x14ac:dyDescent="0.25">
      <c r="A215" s="4" t="s">
        <v>14</v>
      </c>
      <c r="B215" s="130">
        <v>21</v>
      </c>
      <c r="C215" s="132" t="s">
        <v>21</v>
      </c>
      <c r="D215" s="130" t="s">
        <v>5</v>
      </c>
      <c r="E215" s="134">
        <v>1392158.1019665718</v>
      </c>
      <c r="F215" s="134">
        <v>246077.54261318277</v>
      </c>
      <c r="G215" s="134">
        <f t="shared" si="3"/>
        <v>1146080.5593533891</v>
      </c>
      <c r="H215" s="131">
        <v>371777.31967375323</v>
      </c>
      <c r="I215" s="131">
        <v>8262.1499999999942</v>
      </c>
      <c r="J215" s="133"/>
      <c r="K215" s="164"/>
    </row>
    <row r="216" spans="1:11" ht="15.75" x14ac:dyDescent="0.25">
      <c r="A216" s="4" t="s">
        <v>14</v>
      </c>
      <c r="B216" s="130">
        <v>22</v>
      </c>
      <c r="C216" s="132" t="s">
        <v>21</v>
      </c>
      <c r="D216" s="130" t="s">
        <v>5</v>
      </c>
      <c r="E216" s="134">
        <v>831959.60197405971</v>
      </c>
      <c r="F216" s="134">
        <v>123847.6490990957</v>
      </c>
      <c r="G216" s="134">
        <f t="shared" si="3"/>
        <v>708111.95287496399</v>
      </c>
      <c r="H216" s="131">
        <v>152477.61737345863</v>
      </c>
      <c r="I216" s="131">
        <v>5255.4599999999973</v>
      </c>
      <c r="J216" s="133"/>
      <c r="K216" s="164"/>
    </row>
    <row r="217" spans="1:11" ht="15.75" x14ac:dyDescent="0.25">
      <c r="A217" s="4" t="s">
        <v>14</v>
      </c>
      <c r="B217" s="130">
        <v>54</v>
      </c>
      <c r="C217" s="132" t="s">
        <v>21</v>
      </c>
      <c r="D217" s="130" t="s">
        <v>5</v>
      </c>
      <c r="E217" s="134">
        <v>659297.92725767649</v>
      </c>
      <c r="F217" s="134">
        <v>137830.11276756419</v>
      </c>
      <c r="G217" s="134">
        <f t="shared" si="3"/>
        <v>521467.8144901123</v>
      </c>
      <c r="H217" s="131">
        <v>146132.19111802205</v>
      </c>
      <c r="I217" s="131">
        <v>3767.4499999999944</v>
      </c>
      <c r="J217" s="133"/>
      <c r="K217" s="164"/>
    </row>
    <row r="218" spans="1:11" ht="15.75" x14ac:dyDescent="0.25">
      <c r="A218" s="4" t="s">
        <v>14</v>
      </c>
      <c r="B218" s="130">
        <v>62</v>
      </c>
      <c r="C218" s="132" t="s">
        <v>21</v>
      </c>
      <c r="D218" s="130" t="s">
        <v>5</v>
      </c>
      <c r="E218" s="134">
        <v>391835.30201081798</v>
      </c>
      <c r="F218" s="134">
        <v>50638.278095440612</v>
      </c>
      <c r="G218" s="134">
        <f t="shared" si="3"/>
        <v>341197.02391537739</v>
      </c>
      <c r="H218" s="131">
        <v>59156.711168645867</v>
      </c>
      <c r="I218" s="131">
        <v>2189.2800000000007</v>
      </c>
      <c r="J218" s="133"/>
      <c r="K218" s="164"/>
    </row>
    <row r="219" spans="1:11" ht="15.75" x14ac:dyDescent="0.25">
      <c r="A219" s="4" t="s">
        <v>14</v>
      </c>
      <c r="B219" s="130">
        <v>63</v>
      </c>
      <c r="C219" s="132" t="s">
        <v>21</v>
      </c>
      <c r="D219" s="130" t="s">
        <v>5</v>
      </c>
      <c r="E219" s="134">
        <v>1022931.1220005525</v>
      </c>
      <c r="F219" s="134">
        <v>101873.41815425301</v>
      </c>
      <c r="G219" s="134">
        <f t="shared" si="3"/>
        <v>921057.70384629944</v>
      </c>
      <c r="H219" s="131">
        <v>121509.30147032354</v>
      </c>
      <c r="I219" s="131">
        <v>5810.5799999999954</v>
      </c>
      <c r="J219" s="133"/>
      <c r="K219" s="164"/>
    </row>
    <row r="220" spans="1:11" ht="15.75" x14ac:dyDescent="0.25">
      <c r="A220" s="4" t="s">
        <v>14</v>
      </c>
      <c r="B220" s="130">
        <v>64</v>
      </c>
      <c r="C220" s="132" t="s">
        <v>21</v>
      </c>
      <c r="D220" s="130" t="s">
        <v>5</v>
      </c>
      <c r="E220" s="134">
        <v>656583.0324139212</v>
      </c>
      <c r="F220" s="134">
        <v>112407.08394171148</v>
      </c>
      <c r="G220" s="134">
        <f t="shared" si="3"/>
        <v>544175.94847220974</v>
      </c>
      <c r="H220" s="131">
        <v>137157.16585944011</v>
      </c>
      <c r="I220" s="131">
        <v>3880.1999999999989</v>
      </c>
      <c r="J220" s="133"/>
      <c r="K220" s="164"/>
    </row>
    <row r="221" spans="1:11" ht="15.75" x14ac:dyDescent="0.25">
      <c r="A221" s="4" t="s">
        <v>14</v>
      </c>
      <c r="B221" s="130">
        <v>67</v>
      </c>
      <c r="C221" s="132" t="s">
        <v>21</v>
      </c>
      <c r="D221" s="130" t="s">
        <v>5</v>
      </c>
      <c r="E221" s="134">
        <v>407138.13542933075</v>
      </c>
      <c r="F221" s="134">
        <v>18955.38587621945</v>
      </c>
      <c r="G221" s="134">
        <f t="shared" si="3"/>
        <v>388182.74955311132</v>
      </c>
      <c r="H221" s="131">
        <v>24310.920776142892</v>
      </c>
      <c r="I221" s="131">
        <v>2229.839999999997</v>
      </c>
      <c r="J221" s="133"/>
      <c r="K221" s="164"/>
    </row>
    <row r="222" spans="1:11" ht="15.75" x14ac:dyDescent="0.25">
      <c r="A222" s="4" t="s">
        <v>14</v>
      </c>
      <c r="B222" s="130">
        <v>68</v>
      </c>
      <c r="C222" s="132" t="s">
        <v>21</v>
      </c>
      <c r="D222" s="130" t="s">
        <v>5</v>
      </c>
      <c r="E222" s="134">
        <v>497014.09503040765</v>
      </c>
      <c r="F222" s="134">
        <v>71964.503709927594</v>
      </c>
      <c r="G222" s="134">
        <f t="shared" si="3"/>
        <v>425049.59132048005</v>
      </c>
      <c r="H222" s="131">
        <v>84689.767425107304</v>
      </c>
      <c r="I222" s="131">
        <v>3019.44</v>
      </c>
      <c r="J222" s="133"/>
      <c r="K222" s="164"/>
    </row>
    <row r="223" spans="1:11" ht="15.75" x14ac:dyDescent="0.25">
      <c r="A223" s="4" t="s">
        <v>14</v>
      </c>
      <c r="B223" s="130">
        <v>70</v>
      </c>
      <c r="C223" s="132" t="s">
        <v>21</v>
      </c>
      <c r="D223" s="130" t="s">
        <v>5</v>
      </c>
      <c r="E223" s="134">
        <v>75873.559531508028</v>
      </c>
      <c r="F223" s="134">
        <v>6004.0599074131424</v>
      </c>
      <c r="G223" s="134">
        <f t="shared" si="3"/>
        <v>69869.499624094882</v>
      </c>
      <c r="H223" s="131">
        <v>7100.1232285397846</v>
      </c>
      <c r="I223" s="131">
        <v>420.6599999999998</v>
      </c>
      <c r="J223" s="133"/>
      <c r="K223" s="164"/>
    </row>
    <row r="224" spans="1:11" ht="15.75" x14ac:dyDescent="0.25">
      <c r="A224" s="4" t="s">
        <v>14</v>
      </c>
      <c r="B224" s="130">
        <v>71</v>
      </c>
      <c r="C224" s="132" t="s">
        <v>21</v>
      </c>
      <c r="D224" s="130" t="s">
        <v>5</v>
      </c>
      <c r="E224" s="134">
        <v>136322.57020790246</v>
      </c>
      <c r="F224" s="134">
        <v>13812.232894439539</v>
      </c>
      <c r="G224" s="134">
        <f t="shared" si="3"/>
        <v>122510.33731346292</v>
      </c>
      <c r="H224" s="131">
        <v>16164.723707667434</v>
      </c>
      <c r="I224" s="131">
        <v>785.45999999999901</v>
      </c>
      <c r="J224" s="133"/>
      <c r="K224" s="164"/>
    </row>
    <row r="225" spans="1:11" ht="15.75" x14ac:dyDescent="0.25">
      <c r="A225" s="4" t="s">
        <v>14</v>
      </c>
      <c r="B225" s="130">
        <v>74</v>
      </c>
      <c r="C225" s="132" t="s">
        <v>21</v>
      </c>
      <c r="D225" s="130" t="s">
        <v>5</v>
      </c>
      <c r="E225" s="134">
        <v>703838.08976279933</v>
      </c>
      <c r="F225" s="134">
        <v>85947.95905136285</v>
      </c>
      <c r="G225" s="134">
        <f t="shared" si="3"/>
        <v>617890.1307114365</v>
      </c>
      <c r="H225" s="131">
        <v>102778.81397415246</v>
      </c>
      <c r="I225" s="131">
        <v>4033.1999999999994</v>
      </c>
      <c r="J225" s="133"/>
      <c r="K225" s="164"/>
    </row>
    <row r="226" spans="1:11" ht="15.75" x14ac:dyDescent="0.25">
      <c r="A226" s="133" t="s">
        <v>7</v>
      </c>
      <c r="B226" s="130" t="s">
        <v>51</v>
      </c>
      <c r="C226" s="132" t="s">
        <v>69</v>
      </c>
      <c r="D226" s="130" t="s">
        <v>3</v>
      </c>
      <c r="E226" s="134">
        <v>717656.48</v>
      </c>
      <c r="F226" s="134">
        <v>43766</v>
      </c>
      <c r="G226" s="134">
        <f>+E226-F226</f>
        <v>673890.48</v>
      </c>
      <c r="H226" s="131">
        <v>43320</v>
      </c>
      <c r="I226" s="131">
        <v>11369</v>
      </c>
      <c r="J226" s="133"/>
      <c r="K226" s="164"/>
    </row>
    <row r="227" spans="1:11" ht="15.75" x14ac:dyDescent="0.25">
      <c r="A227" s="133" t="s">
        <v>19</v>
      </c>
      <c r="B227" s="8" t="s">
        <v>20</v>
      </c>
      <c r="C227" s="132" t="s">
        <v>69</v>
      </c>
      <c r="D227" s="133" t="s">
        <v>2</v>
      </c>
      <c r="E227" s="134">
        <v>6536743</v>
      </c>
      <c r="F227" s="134">
        <v>887123</v>
      </c>
      <c r="G227" s="134">
        <f>+E227-F227</f>
        <v>5649620</v>
      </c>
      <c r="H227" s="131">
        <v>302667</v>
      </c>
      <c r="I227" s="131">
        <v>120734</v>
      </c>
      <c r="K227" s="164"/>
    </row>
    <row r="228" spans="1:11" ht="15.75" x14ac:dyDescent="0.25">
      <c r="A228" s="133" t="s">
        <v>10</v>
      </c>
      <c r="B228" s="130" t="s">
        <v>9</v>
      </c>
      <c r="C228" s="132" t="s">
        <v>69</v>
      </c>
      <c r="D228" s="130" t="s">
        <v>2</v>
      </c>
      <c r="E228" s="134">
        <v>755158</v>
      </c>
      <c r="F228" s="134">
        <v>73774</v>
      </c>
      <c r="G228" s="134">
        <f>+E228-F228</f>
        <v>681384</v>
      </c>
      <c r="H228" s="131">
        <v>31647</v>
      </c>
      <c r="I228" s="131">
        <v>12123</v>
      </c>
      <c r="J228" s="133"/>
      <c r="K228" s="164"/>
    </row>
    <row r="229" spans="1:11" ht="15.75" x14ac:dyDescent="0.25">
      <c r="A229" s="133" t="s">
        <v>13</v>
      </c>
      <c r="B229" s="130" t="s">
        <v>58</v>
      </c>
      <c r="C229" s="132" t="s">
        <v>69</v>
      </c>
      <c r="D229" s="130" t="s">
        <v>2</v>
      </c>
      <c r="E229" s="134">
        <v>601960</v>
      </c>
      <c r="F229" s="134">
        <v>122484</v>
      </c>
      <c r="G229" s="134">
        <f>+E229-F229</f>
        <v>479476</v>
      </c>
      <c r="H229" s="131">
        <v>53531</v>
      </c>
      <c r="I229" s="131">
        <v>16725</v>
      </c>
      <c r="J229" s="133"/>
      <c r="K229" s="164"/>
    </row>
    <row r="230" spans="1:11" ht="15.75" x14ac:dyDescent="0.25">
      <c r="A230" s="4" t="s">
        <v>19</v>
      </c>
      <c r="B230" s="130">
        <v>903</v>
      </c>
      <c r="C230" s="132" t="s">
        <v>47</v>
      </c>
      <c r="D230" s="130" t="s">
        <v>2</v>
      </c>
      <c r="E230" s="134">
        <v>2710683.1696233293</v>
      </c>
      <c r="F230" s="134">
        <v>162460.29039282489</v>
      </c>
      <c r="G230" s="134">
        <f t="shared" si="3"/>
        <v>2548222.8792305044</v>
      </c>
      <c r="H230" s="131">
        <v>202231</v>
      </c>
      <c r="I230" s="131">
        <v>13005</v>
      </c>
      <c r="J230" s="133"/>
      <c r="K230" s="164"/>
    </row>
    <row r="231" spans="1:11" ht="15.75" x14ac:dyDescent="0.25">
      <c r="A231" s="4" t="s">
        <v>19</v>
      </c>
      <c r="B231" s="130">
        <v>903</v>
      </c>
      <c r="C231" s="132" t="s">
        <v>47</v>
      </c>
      <c r="D231" s="130" t="s">
        <v>4</v>
      </c>
      <c r="E231" s="134">
        <v>318355.64345078979</v>
      </c>
      <c r="F231" s="134">
        <v>29072.881552859515</v>
      </c>
      <c r="G231" s="134">
        <f t="shared" si="3"/>
        <v>289282.76189793029</v>
      </c>
      <c r="H231" s="131">
        <v>36190</v>
      </c>
      <c r="I231" s="131">
        <v>1508</v>
      </c>
      <c r="J231" s="133"/>
      <c r="K231" s="164"/>
    </row>
    <row r="232" spans="1:11" ht="15.75" x14ac:dyDescent="0.25">
      <c r="A232" s="4" t="s">
        <v>19</v>
      </c>
      <c r="B232" s="130">
        <v>903</v>
      </c>
      <c r="C232" s="132" t="s">
        <v>47</v>
      </c>
      <c r="D232" s="130" t="s">
        <v>5</v>
      </c>
      <c r="E232" s="134">
        <v>355088.98692588101</v>
      </c>
      <c r="F232" s="134">
        <v>22806.8280543156</v>
      </c>
      <c r="G232" s="134">
        <f t="shared" si="3"/>
        <v>332282.15887156542</v>
      </c>
      <c r="H232" s="131">
        <v>28390</v>
      </c>
      <c r="I232" s="131">
        <v>1682</v>
      </c>
      <c r="J232" s="133"/>
      <c r="K232" s="164"/>
    </row>
    <row r="233" spans="1:11" ht="15.75" x14ac:dyDescent="0.25">
      <c r="A233" s="4" t="s">
        <v>14</v>
      </c>
      <c r="B233" s="130" t="s">
        <v>15</v>
      </c>
      <c r="C233" s="132" t="s">
        <v>16</v>
      </c>
      <c r="D233" s="130" t="s">
        <v>2</v>
      </c>
      <c r="E233" s="134">
        <v>50973241.051624365</v>
      </c>
      <c r="F233" s="134">
        <v>17797520.778945591</v>
      </c>
      <c r="G233" s="134">
        <f t="shared" si="3"/>
        <v>33175720.272678774</v>
      </c>
      <c r="H233" s="131">
        <v>17709856</v>
      </c>
      <c r="I233" s="131">
        <v>88646.42</v>
      </c>
      <c r="J233" s="133"/>
      <c r="K233" s="164"/>
    </row>
    <row r="234" spans="1:11" ht="15.75" x14ac:dyDescent="0.25">
      <c r="A234" s="4" t="s">
        <v>14</v>
      </c>
      <c r="B234" s="130" t="s">
        <v>15</v>
      </c>
      <c r="C234" s="132" t="s">
        <v>16</v>
      </c>
      <c r="D234" s="130" t="s">
        <v>4</v>
      </c>
      <c r="E234" s="134">
        <v>8198880.7916986309</v>
      </c>
      <c r="F234" s="134">
        <v>2862673.5958690671</v>
      </c>
      <c r="G234" s="134">
        <f t="shared" si="3"/>
        <v>5336207.1958295638</v>
      </c>
      <c r="H234" s="131">
        <v>2848573</v>
      </c>
      <c r="I234" s="131">
        <v>17372.080000000002</v>
      </c>
      <c r="J234" s="133"/>
      <c r="K234" s="164"/>
    </row>
    <row r="235" spans="1:11" ht="15.75" x14ac:dyDescent="0.25">
      <c r="A235" s="4" t="s">
        <v>14</v>
      </c>
      <c r="B235" s="130" t="s">
        <v>15</v>
      </c>
      <c r="C235" s="132" t="s">
        <v>16</v>
      </c>
      <c r="D235" s="130" t="s">
        <v>5</v>
      </c>
      <c r="E235" s="134">
        <v>6922746.5471594464</v>
      </c>
      <c r="F235" s="134">
        <v>2417105.9751853435</v>
      </c>
      <c r="G235" s="134">
        <f t="shared" si="3"/>
        <v>4505640.5719741024</v>
      </c>
      <c r="H235" s="131">
        <v>2405200.1</v>
      </c>
      <c r="I235" s="131">
        <v>17983.41</v>
      </c>
      <c r="J235" s="133"/>
      <c r="K235" s="164"/>
    </row>
    <row r="236" spans="1:11" ht="15.75" x14ac:dyDescent="0.25">
      <c r="A236" s="166" t="s">
        <v>14</v>
      </c>
      <c r="B236" s="130">
        <v>888</v>
      </c>
      <c r="C236" s="132" t="s">
        <v>67</v>
      </c>
      <c r="D236" s="130" t="s">
        <v>2</v>
      </c>
      <c r="E236" s="134">
        <v>14997087.14287628</v>
      </c>
      <c r="F236" s="134">
        <v>2044508.7721207805</v>
      </c>
      <c r="G236" s="134">
        <f t="shared" si="3"/>
        <v>12952578.370755499</v>
      </c>
      <c r="H236" s="131">
        <v>643710.79999999993</v>
      </c>
      <c r="I236" s="131">
        <v>2641.6</v>
      </c>
      <c r="J236" s="133"/>
      <c r="K236" s="164"/>
    </row>
    <row r="237" spans="1:11" ht="15.75" x14ac:dyDescent="0.25">
      <c r="A237" s="166" t="s">
        <v>14</v>
      </c>
      <c r="B237" s="130">
        <v>888</v>
      </c>
      <c r="C237" s="132" t="s">
        <v>67</v>
      </c>
      <c r="D237" s="130" t="s">
        <v>4</v>
      </c>
      <c r="E237" s="134">
        <v>744432.01210683002</v>
      </c>
      <c r="F237" s="134">
        <v>101486.22625847024</v>
      </c>
      <c r="G237" s="134">
        <f t="shared" si="3"/>
        <v>642945.78584835981</v>
      </c>
      <c r="H237" s="131">
        <v>31952.799999999999</v>
      </c>
      <c r="I237" s="131">
        <v>289.48</v>
      </c>
      <c r="J237" s="133"/>
      <c r="K237" s="164"/>
    </row>
    <row r="238" spans="1:11" ht="15.75" x14ac:dyDescent="0.25">
      <c r="A238" s="166" t="s">
        <v>14</v>
      </c>
      <c r="B238" s="130">
        <v>888</v>
      </c>
      <c r="C238" s="132" t="s">
        <v>67</v>
      </c>
      <c r="D238" s="130" t="s">
        <v>5</v>
      </c>
      <c r="E238" s="134">
        <v>827162.72975884646</v>
      </c>
      <c r="F238" s="134">
        <v>112764.66162074919</v>
      </c>
      <c r="G238" s="134">
        <f t="shared" si="3"/>
        <v>714398.0681380973</v>
      </c>
      <c r="H238" s="131">
        <v>35503.799999999996</v>
      </c>
      <c r="I238" s="131">
        <v>265.2</v>
      </c>
      <c r="J238" s="133"/>
      <c r="K238" s="164"/>
    </row>
    <row r="239" spans="1:11" ht="15.75" x14ac:dyDescent="0.25">
      <c r="A239" s="4" t="s">
        <v>19</v>
      </c>
      <c r="B239" s="130">
        <v>219</v>
      </c>
      <c r="C239" s="132" t="s">
        <v>18</v>
      </c>
      <c r="D239" s="130" t="s">
        <v>2</v>
      </c>
      <c r="E239" s="134">
        <v>915357.97395269759</v>
      </c>
      <c r="F239" s="134">
        <v>160265.81299999997</v>
      </c>
      <c r="G239" s="134">
        <f t="shared" si="3"/>
        <v>755092.16095269762</v>
      </c>
      <c r="H239" s="131">
        <v>142777</v>
      </c>
      <c r="I239" s="131">
        <v>13395.915000000001</v>
      </c>
      <c r="J239" s="133"/>
      <c r="K239" s="164"/>
    </row>
    <row r="240" spans="1:11" ht="15.75" x14ac:dyDescent="0.25">
      <c r="A240" s="4" t="s">
        <v>19</v>
      </c>
      <c r="B240" s="130">
        <v>223</v>
      </c>
      <c r="C240" s="132" t="s">
        <v>18</v>
      </c>
      <c r="D240" s="130" t="s">
        <v>2</v>
      </c>
      <c r="E240" s="134">
        <v>203475.46335332858</v>
      </c>
      <c r="F240" s="134">
        <v>31030.069999999985</v>
      </c>
      <c r="G240" s="134">
        <f t="shared" si="3"/>
        <v>172445.3933533286</v>
      </c>
      <c r="H240" s="131">
        <v>30417</v>
      </c>
      <c r="I240" s="131">
        <v>2873.085</v>
      </c>
      <c r="J240" s="133"/>
      <c r="K240" s="164"/>
    </row>
    <row r="241" spans="1:11" ht="15.75" x14ac:dyDescent="0.25">
      <c r="A241" s="4" t="s">
        <v>19</v>
      </c>
      <c r="B241" s="130">
        <v>225</v>
      </c>
      <c r="C241" s="132" t="s">
        <v>18</v>
      </c>
      <c r="D241" s="130" t="s">
        <v>2</v>
      </c>
      <c r="E241" s="134">
        <v>182925.46144362606</v>
      </c>
      <c r="F241" s="134">
        <v>24379.529999999992</v>
      </c>
      <c r="G241" s="134">
        <f t="shared" si="3"/>
        <v>158545.93144362606</v>
      </c>
      <c r="H241" s="131">
        <v>23804</v>
      </c>
      <c r="I241" s="131">
        <v>2320.5</v>
      </c>
      <c r="J241" s="133"/>
      <c r="K241" s="164"/>
    </row>
    <row r="242" spans="1:11" ht="15.75" x14ac:dyDescent="0.25">
      <c r="A242" s="4" t="s">
        <v>19</v>
      </c>
      <c r="B242" s="130">
        <v>227</v>
      </c>
      <c r="C242" s="132" t="s">
        <v>18</v>
      </c>
      <c r="D242" s="130" t="s">
        <v>2</v>
      </c>
      <c r="E242" s="134">
        <v>198391.24065863181</v>
      </c>
      <c r="F242" s="134">
        <v>22731.951999999972</v>
      </c>
      <c r="G242" s="134">
        <f t="shared" si="3"/>
        <v>175659.28865863185</v>
      </c>
      <c r="H242" s="131">
        <v>28509</v>
      </c>
      <c r="I242" s="131">
        <v>2397</v>
      </c>
      <c r="J242" s="133"/>
      <c r="K242" s="164"/>
    </row>
    <row r="243" spans="1:11" ht="15.75" x14ac:dyDescent="0.25">
      <c r="A243" s="135" t="s">
        <v>14</v>
      </c>
      <c r="B243" s="130">
        <v>415</v>
      </c>
      <c r="C243" s="132" t="s">
        <v>18</v>
      </c>
      <c r="D243" s="130" t="s">
        <v>2</v>
      </c>
      <c r="E243" s="134">
        <v>60204.298588071237</v>
      </c>
      <c r="F243" s="134">
        <v>1845.9944136456079</v>
      </c>
      <c r="G243" s="134">
        <f t="shared" si="3"/>
        <v>58358.304174425626</v>
      </c>
      <c r="H243" s="131">
        <v>2930.2422721032808</v>
      </c>
      <c r="I243" s="131">
        <v>271.77999999999872</v>
      </c>
      <c r="J243" s="133"/>
      <c r="K243" s="164"/>
    </row>
    <row r="244" spans="1:11" ht="15.75" x14ac:dyDescent="0.25">
      <c r="A244" s="4" t="s">
        <v>19</v>
      </c>
      <c r="B244" s="130">
        <v>417</v>
      </c>
      <c r="C244" s="132" t="s">
        <v>18</v>
      </c>
      <c r="D244" s="130" t="s">
        <v>2</v>
      </c>
      <c r="E244" s="134">
        <v>33488.892000996704</v>
      </c>
      <c r="F244" s="134">
        <v>8756.2659999999996</v>
      </c>
      <c r="G244" s="134">
        <f t="shared" si="3"/>
        <v>24732.626000996705</v>
      </c>
      <c r="H244" s="131">
        <v>4606</v>
      </c>
      <c r="I244" s="131">
        <v>561</v>
      </c>
      <c r="J244" s="133"/>
      <c r="K244" s="164"/>
    </row>
    <row r="245" spans="1:11" ht="15.75" x14ac:dyDescent="0.25">
      <c r="A245" s="133" t="s">
        <v>12</v>
      </c>
      <c r="B245" s="130">
        <v>420</v>
      </c>
      <c r="C245" s="132" t="s">
        <v>18</v>
      </c>
      <c r="D245" s="130" t="s">
        <v>2</v>
      </c>
      <c r="E245" s="134">
        <v>370552</v>
      </c>
      <c r="F245" s="134">
        <v>15988</v>
      </c>
      <c r="G245" s="134">
        <f t="shared" si="3"/>
        <v>354564</v>
      </c>
      <c r="H245" s="131">
        <v>16867</v>
      </c>
      <c r="I245" s="131">
        <v>3232</v>
      </c>
      <c r="J245" s="133"/>
      <c r="K245" s="164"/>
    </row>
    <row r="246" spans="1:11" ht="15.75" x14ac:dyDescent="0.25">
      <c r="A246" s="133" t="s">
        <v>12</v>
      </c>
      <c r="B246" s="130">
        <v>421</v>
      </c>
      <c r="C246" s="132" t="s">
        <v>18</v>
      </c>
      <c r="D246" s="130" t="s">
        <v>2</v>
      </c>
      <c r="E246" s="134">
        <v>124372</v>
      </c>
      <c r="F246" s="134">
        <v>3397</v>
      </c>
      <c r="G246" s="134">
        <f t="shared" si="3"/>
        <v>120975</v>
      </c>
      <c r="H246" s="131">
        <v>4932</v>
      </c>
      <c r="I246" s="131">
        <v>1169</v>
      </c>
      <c r="J246" s="133"/>
      <c r="K246" s="164"/>
    </row>
    <row r="247" spans="1:11" ht="15.75" x14ac:dyDescent="0.25">
      <c r="A247" s="133" t="s">
        <v>12</v>
      </c>
      <c r="B247" s="130">
        <v>440</v>
      </c>
      <c r="C247" s="132" t="s">
        <v>18</v>
      </c>
      <c r="D247" s="130" t="s">
        <v>2</v>
      </c>
      <c r="E247" s="134">
        <v>1052745</v>
      </c>
      <c r="F247" s="134">
        <v>55259</v>
      </c>
      <c r="G247" s="134">
        <f t="shared" si="3"/>
        <v>997486</v>
      </c>
      <c r="H247" s="131">
        <v>43234</v>
      </c>
      <c r="I247" s="131">
        <v>6847</v>
      </c>
      <c r="J247" s="133"/>
      <c r="K247" s="164"/>
    </row>
    <row r="248" spans="1:11" ht="15.75" x14ac:dyDescent="0.25">
      <c r="A248" s="133" t="s">
        <v>12</v>
      </c>
      <c r="B248" s="130">
        <v>442</v>
      </c>
      <c r="C248" s="132" t="s">
        <v>18</v>
      </c>
      <c r="D248" s="130" t="s">
        <v>2</v>
      </c>
      <c r="E248" s="134">
        <v>623451</v>
      </c>
      <c r="F248" s="134">
        <v>26691</v>
      </c>
      <c r="G248" s="134">
        <f t="shared" si="3"/>
        <v>596760</v>
      </c>
      <c r="H248" s="131">
        <v>27237</v>
      </c>
      <c r="I248" s="131">
        <v>6147</v>
      </c>
      <c r="J248" s="133"/>
      <c r="K248" s="164"/>
    </row>
    <row r="249" spans="1:11" ht="15.75" x14ac:dyDescent="0.25">
      <c r="A249" s="133" t="s">
        <v>12</v>
      </c>
      <c r="B249" s="130">
        <v>444</v>
      </c>
      <c r="C249" s="132" t="s">
        <v>18</v>
      </c>
      <c r="D249" s="130" t="s">
        <v>2</v>
      </c>
      <c r="E249" s="134">
        <v>2058733</v>
      </c>
      <c r="F249" s="134">
        <v>232344</v>
      </c>
      <c r="G249" s="134">
        <f t="shared" si="3"/>
        <v>1826389</v>
      </c>
      <c r="H249" s="131">
        <v>237278</v>
      </c>
      <c r="I249" s="131">
        <v>14096</v>
      </c>
      <c r="J249" s="133"/>
      <c r="K249" s="164"/>
    </row>
    <row r="250" spans="1:11" ht="15.75" x14ac:dyDescent="0.25">
      <c r="A250" s="133" t="s">
        <v>12</v>
      </c>
      <c r="B250" s="130">
        <v>446</v>
      </c>
      <c r="C250" s="132" t="s">
        <v>18</v>
      </c>
      <c r="D250" s="130" t="s">
        <v>2</v>
      </c>
      <c r="E250" s="134">
        <v>1108875</v>
      </c>
      <c r="F250" s="134">
        <v>88270</v>
      </c>
      <c r="G250" s="134">
        <f t="shared" si="3"/>
        <v>1020605</v>
      </c>
      <c r="H250" s="131">
        <v>81100</v>
      </c>
      <c r="I250" s="131">
        <v>7282</v>
      </c>
      <c r="J250" s="133"/>
      <c r="K250" s="164"/>
    </row>
    <row r="251" spans="1:11" ht="15.75" x14ac:dyDescent="0.25">
      <c r="A251" s="133" t="s">
        <v>12</v>
      </c>
      <c r="B251" s="130">
        <v>496</v>
      </c>
      <c r="C251" s="132" t="s">
        <v>18</v>
      </c>
      <c r="D251" s="130" t="s">
        <v>2</v>
      </c>
      <c r="E251" s="134">
        <v>213155</v>
      </c>
      <c r="F251" s="134">
        <v>4605</v>
      </c>
      <c r="G251" s="134">
        <f t="shared" si="3"/>
        <v>208550</v>
      </c>
      <c r="H251" s="131">
        <v>6603</v>
      </c>
      <c r="I251" s="131">
        <v>2074</v>
      </c>
      <c r="J251" s="133" t="s">
        <v>93</v>
      </c>
      <c r="K251" s="164"/>
    </row>
    <row r="252" spans="1:11" ht="15.75" x14ac:dyDescent="0.25">
      <c r="A252" s="133" t="s">
        <v>12</v>
      </c>
      <c r="B252" s="130">
        <v>497</v>
      </c>
      <c r="C252" s="132" t="s">
        <v>18</v>
      </c>
      <c r="D252" s="130" t="s">
        <v>2</v>
      </c>
      <c r="E252" s="134">
        <v>194619</v>
      </c>
      <c r="F252" s="134">
        <v>5692</v>
      </c>
      <c r="G252" s="134">
        <f t="shared" si="3"/>
        <v>188927</v>
      </c>
      <c r="H252" s="131">
        <v>7435</v>
      </c>
      <c r="I252" s="131">
        <v>1761</v>
      </c>
      <c r="J252" s="133" t="s">
        <v>93</v>
      </c>
      <c r="K252" s="164"/>
    </row>
    <row r="253" spans="1:11" ht="15.75" x14ac:dyDescent="0.25">
      <c r="A253" s="133" t="s">
        <v>12</v>
      </c>
      <c r="B253" s="130">
        <v>499</v>
      </c>
      <c r="C253" s="132" t="s">
        <v>18</v>
      </c>
      <c r="D253" s="130" t="s">
        <v>2</v>
      </c>
      <c r="E253" s="134">
        <v>217352</v>
      </c>
      <c r="F253" s="134">
        <v>5162</v>
      </c>
      <c r="G253" s="134">
        <f t="shared" si="3"/>
        <v>212190</v>
      </c>
      <c r="H253" s="131">
        <v>7735</v>
      </c>
      <c r="I253" s="131">
        <v>1992</v>
      </c>
      <c r="J253" s="133" t="s">
        <v>93</v>
      </c>
      <c r="K253" s="164"/>
    </row>
    <row r="254" spans="1:11" ht="15.75" x14ac:dyDescent="0.25">
      <c r="A254" s="135" t="s">
        <v>14</v>
      </c>
      <c r="B254" s="130">
        <v>515</v>
      </c>
      <c r="C254" s="132" t="s">
        <v>18</v>
      </c>
      <c r="D254" s="130" t="s">
        <v>2</v>
      </c>
      <c r="E254" s="134">
        <v>2880755.8286048062</v>
      </c>
      <c r="F254" s="134">
        <v>382682.65043003293</v>
      </c>
      <c r="G254" s="134">
        <f t="shared" si="3"/>
        <v>2498073.1781747732</v>
      </c>
      <c r="H254" s="131">
        <v>448472.24126510019</v>
      </c>
      <c r="I254" s="131">
        <v>15321.600000000064</v>
      </c>
      <c r="J254" s="133"/>
      <c r="K254" s="164"/>
    </row>
    <row r="255" spans="1:11" ht="15.75" x14ac:dyDescent="0.25">
      <c r="A255" s="4" t="s">
        <v>19</v>
      </c>
      <c r="B255" s="130">
        <v>537</v>
      </c>
      <c r="C255" s="132" t="s">
        <v>18</v>
      </c>
      <c r="D255" s="130" t="s">
        <v>2</v>
      </c>
      <c r="E255" s="134">
        <v>158199.13757149538</v>
      </c>
      <c r="F255" s="134">
        <v>21007.241999999991</v>
      </c>
      <c r="G255" s="134">
        <f t="shared" si="3"/>
        <v>137191.89557149538</v>
      </c>
      <c r="H255" s="131">
        <v>19826</v>
      </c>
      <c r="I255" s="131">
        <v>1517.25</v>
      </c>
      <c r="J255" s="133"/>
      <c r="K255" s="164"/>
    </row>
    <row r="256" spans="1:11" ht="15.75" x14ac:dyDescent="0.25">
      <c r="A256" s="4" t="s">
        <v>19</v>
      </c>
      <c r="B256" s="130">
        <v>538</v>
      </c>
      <c r="C256" s="132" t="s">
        <v>18</v>
      </c>
      <c r="D256" s="130" t="s">
        <v>2</v>
      </c>
      <c r="E256" s="134">
        <v>542397.04310226976</v>
      </c>
      <c r="F256" s="134">
        <v>102441.44100000049</v>
      </c>
      <c r="G256" s="134">
        <f t="shared" si="3"/>
        <v>439955.6021022693</v>
      </c>
      <c r="H256" s="131">
        <v>95915</v>
      </c>
      <c r="I256" s="131">
        <v>7553.1</v>
      </c>
      <c r="J256" s="133"/>
      <c r="K256" s="164"/>
    </row>
    <row r="257" spans="1:11" ht="15.75" x14ac:dyDescent="0.25">
      <c r="A257" s="4" t="s">
        <v>19</v>
      </c>
      <c r="B257" s="130">
        <v>539</v>
      </c>
      <c r="C257" s="132" t="s">
        <v>18</v>
      </c>
      <c r="D257" s="130" t="s">
        <v>2</v>
      </c>
      <c r="E257" s="134">
        <v>938740.55984014599</v>
      </c>
      <c r="F257" s="134">
        <v>237743.97399999877</v>
      </c>
      <c r="G257" s="134">
        <f t="shared" si="3"/>
        <v>700996.58584014722</v>
      </c>
      <c r="H257" s="131">
        <v>213159</v>
      </c>
      <c r="I257" s="131">
        <v>13056</v>
      </c>
      <c r="J257" s="133"/>
      <c r="K257" s="164"/>
    </row>
    <row r="258" spans="1:11" ht="15.75" x14ac:dyDescent="0.25">
      <c r="A258" s="4" t="s">
        <v>19</v>
      </c>
      <c r="B258" s="130">
        <v>540</v>
      </c>
      <c r="C258" s="132" t="s">
        <v>18</v>
      </c>
      <c r="D258" s="130" t="s">
        <v>2</v>
      </c>
      <c r="E258" s="134">
        <v>1016219.1754871997</v>
      </c>
      <c r="F258" s="134">
        <v>209399.61599999992</v>
      </c>
      <c r="G258" s="134">
        <f t="shared" ref="G258:G321" si="4">+E258-F258</f>
        <v>806819.55948719976</v>
      </c>
      <c r="H258" s="131">
        <v>182260</v>
      </c>
      <c r="I258" s="131">
        <v>11245.5</v>
      </c>
      <c r="J258" s="133"/>
      <c r="K258" s="164"/>
    </row>
    <row r="259" spans="1:11" ht="15.75" x14ac:dyDescent="0.25">
      <c r="A259" s="4" t="s">
        <v>19</v>
      </c>
      <c r="B259" s="130">
        <v>542</v>
      </c>
      <c r="C259" s="132" t="s">
        <v>18</v>
      </c>
      <c r="D259" s="130" t="s">
        <v>2</v>
      </c>
      <c r="E259" s="134">
        <v>414048.55688583868</v>
      </c>
      <c r="F259" s="134">
        <v>61204.112000000045</v>
      </c>
      <c r="G259" s="134">
        <f t="shared" si="4"/>
        <v>352844.44488583866</v>
      </c>
      <c r="H259" s="131">
        <v>53322</v>
      </c>
      <c r="I259" s="131">
        <v>4182</v>
      </c>
      <c r="J259" s="133"/>
      <c r="K259" s="164"/>
    </row>
    <row r="260" spans="1:11" ht="15.75" x14ac:dyDescent="0.25">
      <c r="A260" s="4" t="s">
        <v>19</v>
      </c>
      <c r="B260" s="130">
        <v>604</v>
      </c>
      <c r="C260" s="132" t="s">
        <v>18</v>
      </c>
      <c r="D260" s="130" t="s">
        <v>2</v>
      </c>
      <c r="E260" s="134">
        <v>120640.34407422612</v>
      </c>
      <c r="F260" s="134">
        <v>13454.507999999996</v>
      </c>
      <c r="G260" s="134">
        <f t="shared" si="4"/>
        <v>107185.83607422611</v>
      </c>
      <c r="H260" s="131">
        <v>15400</v>
      </c>
      <c r="I260" s="131">
        <v>2142</v>
      </c>
      <c r="J260" s="133"/>
      <c r="K260" s="164"/>
    </row>
    <row r="261" spans="1:11" ht="15.75" x14ac:dyDescent="0.25">
      <c r="A261" s="4" t="s">
        <v>19</v>
      </c>
      <c r="B261" s="130">
        <v>614</v>
      </c>
      <c r="C261" s="132" t="s">
        <v>18</v>
      </c>
      <c r="D261" s="130" t="s">
        <v>2</v>
      </c>
      <c r="E261" s="134">
        <v>166337.44410234207</v>
      </c>
      <c r="F261" s="134">
        <v>9994.0420000000013</v>
      </c>
      <c r="G261" s="134">
        <f t="shared" si="4"/>
        <v>156343.40210234205</v>
      </c>
      <c r="H261" s="131">
        <v>8327</v>
      </c>
      <c r="I261" s="131">
        <v>2473.5</v>
      </c>
      <c r="J261" s="133"/>
      <c r="K261" s="164"/>
    </row>
    <row r="262" spans="1:11" ht="15.75" x14ac:dyDescent="0.25">
      <c r="A262" s="4" t="s">
        <v>19</v>
      </c>
      <c r="B262" s="130">
        <v>615</v>
      </c>
      <c r="C262" s="132" t="s">
        <v>18</v>
      </c>
      <c r="D262" s="130" t="s">
        <v>2</v>
      </c>
      <c r="E262" s="134">
        <v>301198.72570531792</v>
      </c>
      <c r="F262" s="134">
        <v>45769.95199999999</v>
      </c>
      <c r="G262" s="134">
        <f t="shared" si="4"/>
        <v>255428.77370531793</v>
      </c>
      <c r="H262" s="131">
        <v>41203</v>
      </c>
      <c r="I262" s="131">
        <v>5482.5</v>
      </c>
      <c r="J262" s="133"/>
      <c r="K262" s="164"/>
    </row>
    <row r="263" spans="1:11" ht="15.75" x14ac:dyDescent="0.25">
      <c r="A263" s="4" t="s">
        <v>19</v>
      </c>
      <c r="B263" s="130">
        <v>705</v>
      </c>
      <c r="C263" s="132" t="s">
        <v>18</v>
      </c>
      <c r="D263" s="130" t="s">
        <v>2</v>
      </c>
      <c r="E263" s="134">
        <v>537957.08806171815</v>
      </c>
      <c r="F263" s="134">
        <v>80905.992000000231</v>
      </c>
      <c r="G263" s="134">
        <f t="shared" si="4"/>
        <v>457051.09606171795</v>
      </c>
      <c r="H263" s="131">
        <v>76050</v>
      </c>
      <c r="I263" s="131">
        <v>5712</v>
      </c>
      <c r="J263" s="133"/>
      <c r="K263" s="164"/>
    </row>
    <row r="264" spans="1:11" ht="15.75" x14ac:dyDescent="0.25">
      <c r="A264" s="4" t="s">
        <v>19</v>
      </c>
      <c r="B264" s="130">
        <v>716</v>
      </c>
      <c r="C264" s="132" t="s">
        <v>18</v>
      </c>
      <c r="D264" s="130" t="s">
        <v>2</v>
      </c>
      <c r="E264" s="134">
        <v>186042.03363446568</v>
      </c>
      <c r="F264" s="134">
        <v>56236.543000000078</v>
      </c>
      <c r="G264" s="134">
        <f t="shared" si="4"/>
        <v>129805.4906344656</v>
      </c>
      <c r="H264" s="131">
        <v>47849</v>
      </c>
      <c r="I264" s="131">
        <v>3060</v>
      </c>
      <c r="J264" s="133"/>
      <c r="K264" s="164"/>
    </row>
    <row r="265" spans="1:11" ht="15.75" x14ac:dyDescent="0.25">
      <c r="A265" s="4" t="s">
        <v>19</v>
      </c>
      <c r="B265" s="130">
        <v>717</v>
      </c>
      <c r="C265" s="132" t="s">
        <v>18</v>
      </c>
      <c r="D265" s="130" t="s">
        <v>2</v>
      </c>
      <c r="E265" s="134">
        <v>198020.76678850246</v>
      </c>
      <c r="F265" s="134">
        <v>67120.62600000012</v>
      </c>
      <c r="G265" s="134">
        <f t="shared" si="4"/>
        <v>130900.14078850234</v>
      </c>
      <c r="H265" s="131">
        <v>69249</v>
      </c>
      <c r="I265" s="131">
        <v>3468</v>
      </c>
      <c r="J265" s="133"/>
      <c r="K265" s="164"/>
    </row>
    <row r="266" spans="1:11" ht="15.75" x14ac:dyDescent="0.25">
      <c r="A266" s="135" t="s">
        <v>14</v>
      </c>
      <c r="B266" s="130">
        <v>721</v>
      </c>
      <c r="C266" s="132" t="s">
        <v>18</v>
      </c>
      <c r="D266" s="130" t="s">
        <v>2</v>
      </c>
      <c r="E266" s="134">
        <v>1234311.1177071831</v>
      </c>
      <c r="F266" s="134">
        <v>239972.54387680526</v>
      </c>
      <c r="G266" s="134">
        <f t="shared" si="4"/>
        <v>994338.57383037789</v>
      </c>
      <c r="H266" s="131">
        <v>243818.60232414125</v>
      </c>
      <c r="I266" s="131">
        <v>7141.9200000000174</v>
      </c>
      <c r="J266" s="133"/>
      <c r="K266" s="164"/>
    </row>
    <row r="267" spans="1:11" ht="15.75" x14ac:dyDescent="0.25">
      <c r="A267" s="135" t="s">
        <v>14</v>
      </c>
      <c r="B267" s="130">
        <v>722</v>
      </c>
      <c r="C267" s="132" t="s">
        <v>18</v>
      </c>
      <c r="D267" s="130" t="s">
        <v>2</v>
      </c>
      <c r="E267" s="134">
        <v>957777.48939576361</v>
      </c>
      <c r="F267" s="134">
        <v>169642.66382021378</v>
      </c>
      <c r="G267" s="134">
        <f t="shared" si="4"/>
        <v>788134.82557554985</v>
      </c>
      <c r="H267" s="131">
        <v>212759.68160022428</v>
      </c>
      <c r="I267" s="131">
        <v>4717.5800000000027</v>
      </c>
      <c r="J267" s="133"/>
      <c r="K267" s="164"/>
    </row>
    <row r="268" spans="1:11" ht="15.75" x14ac:dyDescent="0.25">
      <c r="A268" s="135" t="s">
        <v>14</v>
      </c>
      <c r="B268" s="130">
        <v>723</v>
      </c>
      <c r="C268" s="132" t="s">
        <v>18</v>
      </c>
      <c r="D268" s="130" t="s">
        <v>2</v>
      </c>
      <c r="E268" s="134">
        <v>986858.51023747574</v>
      </c>
      <c r="F268" s="134">
        <v>162142.31382437871</v>
      </c>
      <c r="G268" s="134">
        <f t="shared" si="4"/>
        <v>824716.19641309697</v>
      </c>
      <c r="H268" s="131">
        <v>196191.35459998326</v>
      </c>
      <c r="I268" s="131">
        <v>5529.7599999999738</v>
      </c>
      <c r="J268" s="133"/>
      <c r="K268" s="164"/>
    </row>
    <row r="269" spans="1:11" ht="15.75" x14ac:dyDescent="0.25">
      <c r="A269" s="135" t="s">
        <v>14</v>
      </c>
      <c r="B269" s="130">
        <v>724</v>
      </c>
      <c r="C269" s="132" t="s">
        <v>18</v>
      </c>
      <c r="D269" s="130" t="s">
        <v>2</v>
      </c>
      <c r="E269" s="134">
        <v>2315286.4095999273</v>
      </c>
      <c r="F269" s="134">
        <v>480867.1125432523</v>
      </c>
      <c r="G269" s="134">
        <f t="shared" si="4"/>
        <v>1834419.297056675</v>
      </c>
      <c r="H269" s="131">
        <v>554650.79521904362</v>
      </c>
      <c r="I269" s="131">
        <v>12722.219999999943</v>
      </c>
      <c r="J269" s="133"/>
      <c r="K269" s="164"/>
    </row>
    <row r="270" spans="1:11" ht="15.75" x14ac:dyDescent="0.25">
      <c r="A270" s="4" t="s">
        <v>19</v>
      </c>
      <c r="B270" s="130">
        <v>801</v>
      </c>
      <c r="C270" s="132" t="s">
        <v>18</v>
      </c>
      <c r="D270" s="130" t="s">
        <v>2</v>
      </c>
      <c r="E270" s="134">
        <v>393466.72973972867</v>
      </c>
      <c r="F270" s="134">
        <v>76933.335000000137</v>
      </c>
      <c r="G270" s="134">
        <f t="shared" si="4"/>
        <v>316533.39473972854</v>
      </c>
      <c r="H270" s="131">
        <v>85538</v>
      </c>
      <c r="I270" s="131">
        <v>4475.25</v>
      </c>
      <c r="J270" s="133"/>
      <c r="K270" s="164"/>
    </row>
    <row r="271" spans="1:11" ht="15.75" x14ac:dyDescent="0.25">
      <c r="A271" s="4" t="s">
        <v>19</v>
      </c>
      <c r="B271" s="130">
        <v>805</v>
      </c>
      <c r="C271" s="132" t="s">
        <v>18</v>
      </c>
      <c r="D271" s="130" t="s">
        <v>2</v>
      </c>
      <c r="E271" s="134">
        <v>498175.0709361179</v>
      </c>
      <c r="F271" s="134">
        <v>94850.508000000205</v>
      </c>
      <c r="G271" s="134">
        <f t="shared" si="4"/>
        <v>403324.5629361177</v>
      </c>
      <c r="H271" s="131">
        <v>88369</v>
      </c>
      <c r="I271" s="131">
        <v>6060.585</v>
      </c>
      <c r="J271" s="133"/>
      <c r="K271" s="164"/>
    </row>
    <row r="272" spans="1:11" ht="15.75" x14ac:dyDescent="0.25">
      <c r="A272" s="4" t="s">
        <v>19</v>
      </c>
      <c r="B272" s="130">
        <v>831</v>
      </c>
      <c r="C272" s="132" t="s">
        <v>18</v>
      </c>
      <c r="D272" s="130" t="s">
        <v>2</v>
      </c>
      <c r="E272" s="134">
        <v>231999.39792455168</v>
      </c>
      <c r="F272" s="134">
        <v>28492.686999999969</v>
      </c>
      <c r="G272" s="134">
        <f t="shared" si="4"/>
        <v>203506.71092455171</v>
      </c>
      <c r="H272" s="131">
        <v>30407</v>
      </c>
      <c r="I272" s="131">
        <v>2656.335</v>
      </c>
      <c r="J272" s="133"/>
      <c r="K272" s="164"/>
    </row>
    <row r="273" spans="1:11" ht="15.75" x14ac:dyDescent="0.25">
      <c r="A273" s="133" t="s">
        <v>12</v>
      </c>
      <c r="B273" s="130" t="s">
        <v>11</v>
      </c>
      <c r="C273" s="132" t="s">
        <v>18</v>
      </c>
      <c r="D273" s="130" t="s">
        <v>2</v>
      </c>
      <c r="E273" s="134">
        <v>1252483</v>
      </c>
      <c r="F273" s="134">
        <v>84217</v>
      </c>
      <c r="G273" s="134">
        <f t="shared" si="4"/>
        <v>1168266</v>
      </c>
      <c r="H273" s="131">
        <v>85711</v>
      </c>
      <c r="I273" s="131">
        <v>8797</v>
      </c>
      <c r="J273" s="133"/>
      <c r="K273" s="164"/>
    </row>
    <row r="274" spans="1:11" ht="15.75" x14ac:dyDescent="0.25">
      <c r="A274" s="4" t="s">
        <v>19</v>
      </c>
      <c r="B274" s="130">
        <v>219</v>
      </c>
      <c r="C274" s="132" t="s">
        <v>18</v>
      </c>
      <c r="D274" s="130" t="s">
        <v>4</v>
      </c>
      <c r="E274" s="134">
        <v>86295.084272087042</v>
      </c>
      <c r="F274" s="134">
        <v>12859.338999999982</v>
      </c>
      <c r="G274" s="134">
        <f t="shared" si="4"/>
        <v>73435.745272087064</v>
      </c>
      <c r="H274" s="131">
        <v>11685</v>
      </c>
      <c r="I274" s="131">
        <v>1320.8</v>
      </c>
      <c r="J274" s="133"/>
      <c r="K274" s="164"/>
    </row>
    <row r="275" spans="1:11" ht="15.75" x14ac:dyDescent="0.25">
      <c r="A275" s="4" t="s">
        <v>19</v>
      </c>
      <c r="B275" s="130">
        <v>225</v>
      </c>
      <c r="C275" s="132" t="s">
        <v>18</v>
      </c>
      <c r="D275" s="130" t="s">
        <v>4</v>
      </c>
      <c r="E275" s="134">
        <v>25972.33705412058</v>
      </c>
      <c r="F275" s="134">
        <v>1584.4929999999999</v>
      </c>
      <c r="G275" s="134">
        <f t="shared" si="4"/>
        <v>24387.844054120582</v>
      </c>
      <c r="H275" s="131">
        <v>1943</v>
      </c>
      <c r="I275" s="131">
        <v>322.40000000000003</v>
      </c>
      <c r="J275" s="133"/>
      <c r="K275" s="164"/>
    </row>
    <row r="276" spans="1:11" ht="15.75" x14ac:dyDescent="0.25">
      <c r="A276" s="4" t="s">
        <v>19</v>
      </c>
      <c r="B276" s="130">
        <v>227</v>
      </c>
      <c r="C276" s="132" t="s">
        <v>18</v>
      </c>
      <c r="D276" s="130" t="s">
        <v>4</v>
      </c>
      <c r="E276" s="134">
        <v>25972.33705412058</v>
      </c>
      <c r="F276" s="134">
        <v>2276.0400000000009</v>
      </c>
      <c r="G276" s="134">
        <f t="shared" si="4"/>
        <v>23696.29705412058</v>
      </c>
      <c r="H276" s="131">
        <v>2360</v>
      </c>
      <c r="I276" s="131">
        <v>322.40000000000003</v>
      </c>
      <c r="J276" s="133"/>
      <c r="K276" s="164"/>
    </row>
    <row r="277" spans="1:11" ht="15.75" x14ac:dyDescent="0.25">
      <c r="A277" s="133" t="s">
        <v>12</v>
      </c>
      <c r="B277" s="130">
        <v>440</v>
      </c>
      <c r="C277" s="132" t="s">
        <v>18</v>
      </c>
      <c r="D277" s="130" t="s">
        <v>4</v>
      </c>
      <c r="E277" s="134">
        <v>148009</v>
      </c>
      <c r="F277" s="134">
        <v>3861</v>
      </c>
      <c r="G277" s="134">
        <f t="shared" si="4"/>
        <v>144148</v>
      </c>
      <c r="H277" s="131">
        <v>5109</v>
      </c>
      <c r="I277" s="131">
        <v>1013</v>
      </c>
      <c r="J277" s="133"/>
      <c r="K277" s="164"/>
    </row>
    <row r="278" spans="1:11" ht="15.75" x14ac:dyDescent="0.25">
      <c r="A278" s="133" t="s">
        <v>12</v>
      </c>
      <c r="B278" s="130">
        <v>444</v>
      </c>
      <c r="C278" s="132" t="s">
        <v>18</v>
      </c>
      <c r="D278" s="130" t="s">
        <v>4</v>
      </c>
      <c r="E278" s="134">
        <v>213358</v>
      </c>
      <c r="F278" s="134">
        <v>25835</v>
      </c>
      <c r="G278" s="134">
        <f t="shared" si="4"/>
        <v>187523</v>
      </c>
      <c r="H278" s="131">
        <v>31992</v>
      </c>
      <c r="I278" s="131">
        <v>1317</v>
      </c>
      <c r="J278" s="133"/>
      <c r="K278" s="164"/>
    </row>
    <row r="279" spans="1:11" ht="15.75" x14ac:dyDescent="0.25">
      <c r="A279" s="133" t="s">
        <v>12</v>
      </c>
      <c r="B279" s="130">
        <v>445</v>
      </c>
      <c r="C279" s="132" t="s">
        <v>18</v>
      </c>
      <c r="D279" s="130" t="s">
        <v>4</v>
      </c>
      <c r="E279" s="134">
        <v>124455</v>
      </c>
      <c r="F279" s="134">
        <v>7453</v>
      </c>
      <c r="G279" s="134">
        <f t="shared" si="4"/>
        <v>117002</v>
      </c>
      <c r="H279" s="131">
        <v>9564</v>
      </c>
      <c r="I279" s="131">
        <v>849</v>
      </c>
      <c r="J279" s="133"/>
      <c r="K279" s="164"/>
    </row>
    <row r="280" spans="1:11" ht="15.75" x14ac:dyDescent="0.25">
      <c r="A280" s="4" t="s">
        <v>14</v>
      </c>
      <c r="B280" s="130">
        <v>515</v>
      </c>
      <c r="C280" s="132" t="s">
        <v>18</v>
      </c>
      <c r="D280" s="130" t="s">
        <v>4</v>
      </c>
      <c r="E280" s="134">
        <v>506684.70677211357</v>
      </c>
      <c r="F280" s="134">
        <v>58074.400417866527</v>
      </c>
      <c r="G280" s="134">
        <f t="shared" si="4"/>
        <v>448610.30635424703</v>
      </c>
      <c r="H280" s="131">
        <v>76493.119945060142</v>
      </c>
      <c r="I280" s="131">
        <v>2566.7899999999991</v>
      </c>
      <c r="J280" s="133"/>
      <c r="K280" s="164"/>
    </row>
    <row r="281" spans="1:11" ht="15.75" x14ac:dyDescent="0.25">
      <c r="A281" s="4" t="s">
        <v>19</v>
      </c>
      <c r="B281" s="130">
        <v>538</v>
      </c>
      <c r="C281" s="132" t="s">
        <v>18</v>
      </c>
      <c r="D281" s="130" t="s">
        <v>4</v>
      </c>
      <c r="E281" s="134">
        <v>77207.468790671002</v>
      </c>
      <c r="F281" s="134">
        <v>14547.826999999976</v>
      </c>
      <c r="G281" s="134">
        <f t="shared" si="4"/>
        <v>62659.641790671027</v>
      </c>
      <c r="H281" s="131">
        <v>15475</v>
      </c>
      <c r="I281" s="131">
        <v>1136.2</v>
      </c>
      <c r="J281" s="133"/>
      <c r="K281" s="164"/>
    </row>
    <row r="282" spans="1:11" ht="15.75" x14ac:dyDescent="0.25">
      <c r="A282" s="4" t="s">
        <v>19</v>
      </c>
      <c r="B282" s="130">
        <v>539</v>
      </c>
      <c r="C282" s="132" t="s">
        <v>18</v>
      </c>
      <c r="D282" s="130" t="s">
        <v>4</v>
      </c>
      <c r="E282" s="134">
        <v>94006.567595588451</v>
      </c>
      <c r="F282" s="134">
        <v>24045.373000000014</v>
      </c>
      <c r="G282" s="134">
        <f t="shared" si="4"/>
        <v>69961.194595588429</v>
      </c>
      <c r="H282" s="131">
        <v>21590</v>
      </c>
      <c r="I282" s="131">
        <v>1379.04</v>
      </c>
      <c r="J282" s="133"/>
      <c r="K282" s="164"/>
    </row>
    <row r="283" spans="1:11" ht="15.75" x14ac:dyDescent="0.25">
      <c r="A283" s="4" t="s">
        <v>19</v>
      </c>
      <c r="B283" s="130">
        <v>540</v>
      </c>
      <c r="C283" s="132" t="s">
        <v>18</v>
      </c>
      <c r="D283" s="130" t="s">
        <v>4</v>
      </c>
      <c r="E283" s="134">
        <v>57939.688902492409</v>
      </c>
      <c r="F283" s="134">
        <v>17631.614999999987</v>
      </c>
      <c r="G283" s="134">
        <f t="shared" si="4"/>
        <v>40308.073902492426</v>
      </c>
      <c r="H283" s="131">
        <v>14889</v>
      </c>
      <c r="I283" s="131">
        <v>613.6</v>
      </c>
      <c r="J283" s="133"/>
      <c r="K283" s="164"/>
    </row>
    <row r="284" spans="1:11" ht="15.75" x14ac:dyDescent="0.25">
      <c r="A284" s="4" t="s">
        <v>19</v>
      </c>
      <c r="B284" s="130">
        <v>615</v>
      </c>
      <c r="C284" s="132" t="s">
        <v>18</v>
      </c>
      <c r="D284" s="130" t="s">
        <v>4</v>
      </c>
      <c r="E284" s="134">
        <v>57949.418434608662</v>
      </c>
      <c r="F284" s="134">
        <v>6981.6359999999977</v>
      </c>
      <c r="G284" s="134">
        <f t="shared" si="4"/>
        <v>50967.782434608664</v>
      </c>
      <c r="H284" s="131">
        <v>6722</v>
      </c>
      <c r="I284" s="131">
        <v>1050.3999999999999</v>
      </c>
      <c r="J284" s="133"/>
      <c r="K284" s="164"/>
    </row>
    <row r="285" spans="1:11" ht="15.75" x14ac:dyDescent="0.25">
      <c r="A285" s="4" t="s">
        <v>19</v>
      </c>
      <c r="B285" s="130">
        <v>716</v>
      </c>
      <c r="C285" s="132" t="s">
        <v>18</v>
      </c>
      <c r="D285" s="130" t="s">
        <v>4</v>
      </c>
      <c r="E285" s="134">
        <v>34498.789713879589</v>
      </c>
      <c r="F285" s="134">
        <v>8936.3819999999923</v>
      </c>
      <c r="G285" s="134">
        <f t="shared" si="4"/>
        <v>25562.407713879598</v>
      </c>
      <c r="H285" s="131">
        <v>8344</v>
      </c>
      <c r="I285" s="131">
        <v>582.4</v>
      </c>
      <c r="J285" s="133"/>
      <c r="K285" s="164"/>
    </row>
    <row r="286" spans="1:11" ht="15.75" x14ac:dyDescent="0.25">
      <c r="A286" s="4" t="s">
        <v>14</v>
      </c>
      <c r="B286" s="130">
        <v>721</v>
      </c>
      <c r="C286" s="132" t="s">
        <v>18</v>
      </c>
      <c r="D286" s="130" t="s">
        <v>4</v>
      </c>
      <c r="E286" s="134">
        <v>138688.97453844445</v>
      </c>
      <c r="F286" s="134">
        <v>14223.911966138212</v>
      </c>
      <c r="G286" s="134">
        <f t="shared" si="4"/>
        <v>124465.06257230624</v>
      </c>
      <c r="H286" s="131">
        <v>18842.713921912207</v>
      </c>
      <c r="I286" s="131">
        <v>783.75</v>
      </c>
      <c r="J286" s="133"/>
      <c r="K286" s="164"/>
    </row>
    <row r="287" spans="1:11" ht="15.75" x14ac:dyDescent="0.25">
      <c r="A287" s="4" t="s">
        <v>14</v>
      </c>
      <c r="B287" s="130">
        <v>722</v>
      </c>
      <c r="C287" s="132" t="s">
        <v>18</v>
      </c>
      <c r="D287" s="130" t="s">
        <v>4</v>
      </c>
      <c r="E287" s="134">
        <v>127290.00359700865</v>
      </c>
      <c r="F287" s="134">
        <v>19074.3384927642</v>
      </c>
      <c r="G287" s="134">
        <f t="shared" si="4"/>
        <v>108215.66510424444</v>
      </c>
      <c r="H287" s="131">
        <v>25743.094704637504</v>
      </c>
      <c r="I287" s="131">
        <v>653.75000000000023</v>
      </c>
      <c r="J287" s="133"/>
      <c r="K287" s="164"/>
    </row>
    <row r="288" spans="1:11" ht="15.75" x14ac:dyDescent="0.25">
      <c r="A288" s="4" t="s">
        <v>14</v>
      </c>
      <c r="B288" s="130">
        <v>723</v>
      </c>
      <c r="C288" s="132" t="s">
        <v>18</v>
      </c>
      <c r="D288" s="130" t="s">
        <v>4</v>
      </c>
      <c r="E288" s="134">
        <v>81357.160254150062</v>
      </c>
      <c r="F288" s="134">
        <v>13334.458338112814</v>
      </c>
      <c r="G288" s="134">
        <f t="shared" si="4"/>
        <v>68022.701916037244</v>
      </c>
      <c r="H288" s="131">
        <v>15851.725235875656</v>
      </c>
      <c r="I288" s="131">
        <v>475.94000000000034</v>
      </c>
      <c r="J288" s="133"/>
      <c r="K288" s="164"/>
    </row>
    <row r="289" spans="1:11" ht="15.75" x14ac:dyDescent="0.25">
      <c r="A289" s="4" t="s">
        <v>14</v>
      </c>
      <c r="B289" s="130">
        <v>724</v>
      </c>
      <c r="C289" s="132" t="s">
        <v>18</v>
      </c>
      <c r="D289" s="130" t="s">
        <v>4</v>
      </c>
      <c r="E289" s="134">
        <v>249771.60684072899</v>
      </c>
      <c r="F289" s="134">
        <v>56324.973769817334</v>
      </c>
      <c r="G289" s="134">
        <f t="shared" si="4"/>
        <v>193446.63307091166</v>
      </c>
      <c r="H289" s="131">
        <v>70340.228933784936</v>
      </c>
      <c r="I289" s="131">
        <v>1209.51</v>
      </c>
      <c r="J289" s="133"/>
      <c r="K289" s="164"/>
    </row>
    <row r="290" spans="1:11" ht="15.75" x14ac:dyDescent="0.25">
      <c r="A290" s="4" t="s">
        <v>19</v>
      </c>
      <c r="B290" s="130">
        <v>805</v>
      </c>
      <c r="C290" s="132" t="s">
        <v>18</v>
      </c>
      <c r="D290" s="130" t="s">
        <v>4</v>
      </c>
      <c r="E290" s="134">
        <v>77311.944399601678</v>
      </c>
      <c r="F290" s="134">
        <v>12103.978999999988</v>
      </c>
      <c r="G290" s="134">
        <f t="shared" si="4"/>
        <v>65207.965399601686</v>
      </c>
      <c r="H290" s="131">
        <v>12278</v>
      </c>
      <c r="I290" s="131">
        <v>960.28399999999988</v>
      </c>
      <c r="J290" s="133"/>
      <c r="K290" s="164"/>
    </row>
    <row r="291" spans="1:11" ht="15.75" x14ac:dyDescent="0.25">
      <c r="A291" s="133" t="s">
        <v>12</v>
      </c>
      <c r="B291" s="130">
        <v>440</v>
      </c>
      <c r="C291" s="132" t="s">
        <v>18</v>
      </c>
      <c r="D291" s="130" t="s">
        <v>5</v>
      </c>
      <c r="E291" s="134">
        <v>153368</v>
      </c>
      <c r="F291" s="134">
        <v>3058</v>
      </c>
      <c r="G291" s="134">
        <f t="shared" si="4"/>
        <v>150310</v>
      </c>
      <c r="H291" s="131">
        <v>4094</v>
      </c>
      <c r="I291" s="131">
        <v>1050</v>
      </c>
      <c r="J291" s="133"/>
      <c r="K291" s="164"/>
    </row>
    <row r="292" spans="1:11" ht="15.75" x14ac:dyDescent="0.25">
      <c r="A292" s="133" t="s">
        <v>12</v>
      </c>
      <c r="B292" s="130">
        <v>444</v>
      </c>
      <c r="C292" s="132" t="s">
        <v>18</v>
      </c>
      <c r="D292" s="130" t="s">
        <v>5</v>
      </c>
      <c r="E292" s="134">
        <v>221121</v>
      </c>
      <c r="F292" s="134">
        <v>20517</v>
      </c>
      <c r="G292" s="134">
        <f t="shared" si="4"/>
        <v>200604</v>
      </c>
      <c r="H292" s="131">
        <v>24521</v>
      </c>
      <c r="I292" s="131">
        <v>1365</v>
      </c>
      <c r="J292" s="133"/>
      <c r="K292" s="164"/>
    </row>
    <row r="293" spans="1:11" ht="15.75" x14ac:dyDescent="0.25">
      <c r="A293" s="133" t="s">
        <v>12</v>
      </c>
      <c r="B293" s="130">
        <v>445</v>
      </c>
      <c r="C293" s="132" t="s">
        <v>18</v>
      </c>
      <c r="D293" s="130" t="s">
        <v>5</v>
      </c>
      <c r="E293" s="134">
        <v>129008</v>
      </c>
      <c r="F293" s="134">
        <v>5607</v>
      </c>
      <c r="G293" s="134">
        <f t="shared" si="4"/>
        <v>123401</v>
      </c>
      <c r="H293" s="131">
        <v>7136</v>
      </c>
      <c r="I293" s="131">
        <v>880</v>
      </c>
      <c r="J293" s="133"/>
      <c r="K293" s="164"/>
    </row>
    <row r="294" spans="1:11" ht="15.75" x14ac:dyDescent="0.25">
      <c r="A294" s="4" t="s">
        <v>14</v>
      </c>
      <c r="B294" s="130">
        <v>515</v>
      </c>
      <c r="C294" s="132" t="s">
        <v>18</v>
      </c>
      <c r="D294" s="130" t="s">
        <v>5</v>
      </c>
      <c r="E294" s="134">
        <v>359644.77206773899</v>
      </c>
      <c r="F294" s="134">
        <v>46235.519704102458</v>
      </c>
      <c r="G294" s="134">
        <f t="shared" si="4"/>
        <v>313409.25236363651</v>
      </c>
      <c r="H294" s="131">
        <v>55089.790235825079</v>
      </c>
      <c r="I294" s="131">
        <v>1822.8600000000008</v>
      </c>
      <c r="J294" s="133"/>
      <c r="K294" s="164"/>
    </row>
    <row r="295" spans="1:11" ht="15.75" x14ac:dyDescent="0.25">
      <c r="A295" s="4" t="s">
        <v>19</v>
      </c>
      <c r="B295" s="130">
        <v>538</v>
      </c>
      <c r="C295" s="132" t="s">
        <v>18</v>
      </c>
      <c r="D295" s="130" t="s">
        <v>5</v>
      </c>
      <c r="E295" s="134">
        <v>68980.370313997293</v>
      </c>
      <c r="F295" s="134">
        <v>9065.3609999999881</v>
      </c>
      <c r="G295" s="134">
        <f t="shared" si="4"/>
        <v>59915.009313997303</v>
      </c>
      <c r="H295" s="131">
        <v>10542</v>
      </c>
      <c r="I295" s="131">
        <v>1016.16</v>
      </c>
      <c r="J295" s="133"/>
      <c r="K295" s="164"/>
    </row>
    <row r="296" spans="1:11" ht="15.75" x14ac:dyDescent="0.25">
      <c r="A296" s="4" t="s">
        <v>19</v>
      </c>
      <c r="B296" s="130">
        <v>539</v>
      </c>
      <c r="C296" s="132" t="s">
        <v>18</v>
      </c>
      <c r="D296" s="130" t="s">
        <v>5</v>
      </c>
      <c r="E296" s="134">
        <v>78432.007592597874</v>
      </c>
      <c r="F296" s="134">
        <v>13733.98899999998</v>
      </c>
      <c r="G296" s="134">
        <f t="shared" si="4"/>
        <v>64698.018592597895</v>
      </c>
      <c r="H296" s="131">
        <v>13991</v>
      </c>
      <c r="I296" s="131">
        <v>1145.5</v>
      </c>
      <c r="J296" s="133"/>
      <c r="K296" s="164"/>
    </row>
    <row r="297" spans="1:11" ht="15.75" x14ac:dyDescent="0.25">
      <c r="A297" s="4" t="s">
        <v>19</v>
      </c>
      <c r="B297" s="130">
        <v>540</v>
      </c>
      <c r="C297" s="132" t="s">
        <v>18</v>
      </c>
      <c r="D297" s="130" t="s">
        <v>5</v>
      </c>
      <c r="E297" s="134">
        <v>56505.450116185049</v>
      </c>
      <c r="F297" s="134">
        <v>15161.664999999979</v>
      </c>
      <c r="G297" s="134">
        <f t="shared" si="4"/>
        <v>41343.78511618507</v>
      </c>
      <c r="H297" s="131">
        <v>12525</v>
      </c>
      <c r="I297" s="131">
        <v>603.20000000000005</v>
      </c>
      <c r="J297" s="133"/>
      <c r="K297" s="164"/>
    </row>
    <row r="298" spans="1:11" ht="15.75" x14ac:dyDescent="0.25">
      <c r="A298" s="4" t="s">
        <v>14</v>
      </c>
      <c r="B298" s="130">
        <v>721</v>
      </c>
      <c r="C298" s="132" t="s">
        <v>18</v>
      </c>
      <c r="D298" s="130" t="s">
        <v>5</v>
      </c>
      <c r="E298" s="134">
        <v>150983.5148502368</v>
      </c>
      <c r="F298" s="134">
        <v>13126.072224596455</v>
      </c>
      <c r="G298" s="134">
        <f t="shared" si="4"/>
        <v>137857.44262564034</v>
      </c>
      <c r="H298" s="131">
        <v>16258.417329157735</v>
      </c>
      <c r="I298" s="131">
        <v>841.5</v>
      </c>
      <c r="J298" s="133"/>
      <c r="K298" s="164"/>
    </row>
    <row r="299" spans="1:11" ht="15.75" x14ac:dyDescent="0.25">
      <c r="A299" s="4" t="s">
        <v>14</v>
      </c>
      <c r="B299" s="130">
        <v>722</v>
      </c>
      <c r="C299" s="132" t="s">
        <v>18</v>
      </c>
      <c r="D299" s="130" t="s">
        <v>5</v>
      </c>
      <c r="E299" s="134">
        <v>116605.95069371175</v>
      </c>
      <c r="F299" s="134">
        <v>16138.62065127552</v>
      </c>
      <c r="G299" s="134">
        <f t="shared" si="4"/>
        <v>100467.33004243624</v>
      </c>
      <c r="H299" s="131">
        <v>19605.647696904663</v>
      </c>
      <c r="I299" s="131">
        <v>606.92999999999961</v>
      </c>
      <c r="J299" s="133"/>
      <c r="K299" s="164"/>
    </row>
    <row r="300" spans="1:11" ht="15.75" x14ac:dyDescent="0.25">
      <c r="A300" s="4" t="s">
        <v>14</v>
      </c>
      <c r="B300" s="130">
        <v>723</v>
      </c>
      <c r="C300" s="132" t="s">
        <v>18</v>
      </c>
      <c r="D300" s="130" t="s">
        <v>5</v>
      </c>
      <c r="E300" s="134">
        <v>78002.939064459162</v>
      </c>
      <c r="F300" s="134">
        <v>8873.1238464866656</v>
      </c>
      <c r="G300" s="134">
        <f t="shared" si="4"/>
        <v>69129.8152179725</v>
      </c>
      <c r="H300" s="131">
        <v>10809.772879414037</v>
      </c>
      <c r="I300" s="131">
        <v>465.69000000000023</v>
      </c>
      <c r="J300" s="133"/>
      <c r="K300" s="164"/>
    </row>
    <row r="301" spans="1:11" ht="15.75" x14ac:dyDescent="0.25">
      <c r="A301" s="4" t="s">
        <v>14</v>
      </c>
      <c r="B301" s="130">
        <v>724</v>
      </c>
      <c r="C301" s="132" t="s">
        <v>18</v>
      </c>
      <c r="D301" s="130" t="s">
        <v>5</v>
      </c>
      <c r="E301" s="134">
        <v>237857.58742020404</v>
      </c>
      <c r="F301" s="134">
        <v>47668.516024724704</v>
      </c>
      <c r="G301" s="134">
        <f t="shared" si="4"/>
        <v>190189.07139547935</v>
      </c>
      <c r="H301" s="131">
        <v>55789.918396411944</v>
      </c>
      <c r="I301" s="131">
        <v>1164.630000000001</v>
      </c>
      <c r="J301" s="133"/>
      <c r="K301" s="164"/>
    </row>
    <row r="302" spans="1:11" ht="15.75" x14ac:dyDescent="0.25">
      <c r="A302" s="135" t="s">
        <v>14</v>
      </c>
      <c r="B302" s="130">
        <v>16</v>
      </c>
      <c r="C302" s="132" t="s">
        <v>17</v>
      </c>
      <c r="D302" s="130" t="s">
        <v>2</v>
      </c>
      <c r="E302" s="134">
        <v>2657791.085764043</v>
      </c>
      <c r="F302" s="134">
        <v>182141.18998682668</v>
      </c>
      <c r="G302" s="134">
        <f t="shared" si="4"/>
        <v>2475649.8957772162</v>
      </c>
      <c r="H302" s="131">
        <v>307510.70253305935</v>
      </c>
      <c r="I302" s="131">
        <v>15467.339999999898</v>
      </c>
      <c r="J302" s="133"/>
      <c r="K302" s="164"/>
    </row>
    <row r="303" spans="1:11" ht="15.75" x14ac:dyDescent="0.25">
      <c r="A303" s="135" t="s">
        <v>14</v>
      </c>
      <c r="B303" s="130">
        <v>20</v>
      </c>
      <c r="C303" s="132" t="s">
        <v>17</v>
      </c>
      <c r="D303" s="130" t="s">
        <v>2</v>
      </c>
      <c r="E303" s="134">
        <v>191665.93862267883</v>
      </c>
      <c r="F303" s="134">
        <v>6358.6937137918867</v>
      </c>
      <c r="G303" s="134">
        <f t="shared" si="4"/>
        <v>185307.24490888696</v>
      </c>
      <c r="H303" s="131">
        <v>13371.418266973054</v>
      </c>
      <c r="I303" s="131">
        <v>494.38000000000034</v>
      </c>
      <c r="J303" s="133"/>
      <c r="K303" s="164"/>
    </row>
    <row r="304" spans="1:11" ht="15.75" x14ac:dyDescent="0.25">
      <c r="A304" s="135" t="s">
        <v>14</v>
      </c>
      <c r="B304" s="130">
        <v>23</v>
      </c>
      <c r="C304" s="132" t="s">
        <v>17</v>
      </c>
      <c r="D304" s="130" t="s">
        <v>2</v>
      </c>
      <c r="E304" s="134">
        <v>2384684.7079042722</v>
      </c>
      <c r="F304" s="134">
        <v>369789.56358526379</v>
      </c>
      <c r="G304" s="134">
        <f t="shared" si="4"/>
        <v>2014895.1443190086</v>
      </c>
      <c r="H304" s="131">
        <v>417724.25981250271</v>
      </c>
      <c r="I304" s="131">
        <v>14308.609999999944</v>
      </c>
      <c r="J304" s="133"/>
      <c r="K304" s="164"/>
    </row>
    <row r="305" spans="1:11" ht="15.75" x14ac:dyDescent="0.25">
      <c r="A305" s="4" t="s">
        <v>19</v>
      </c>
      <c r="B305" s="130">
        <v>27</v>
      </c>
      <c r="C305" s="132" t="s">
        <v>17</v>
      </c>
      <c r="D305" s="130" t="s">
        <v>2</v>
      </c>
      <c r="E305" s="134">
        <v>233567.01766370621</v>
      </c>
      <c r="F305" s="134">
        <v>28832.739000000005</v>
      </c>
      <c r="G305" s="134">
        <f t="shared" si="4"/>
        <v>204734.27866370621</v>
      </c>
      <c r="H305" s="131">
        <v>33415</v>
      </c>
      <c r="I305" s="131">
        <v>3570</v>
      </c>
      <c r="J305" s="133"/>
      <c r="K305" s="164"/>
    </row>
    <row r="306" spans="1:11" ht="15.75" x14ac:dyDescent="0.25">
      <c r="A306" s="135" t="s">
        <v>14</v>
      </c>
      <c r="B306" s="130">
        <v>30</v>
      </c>
      <c r="C306" s="132" t="s">
        <v>17</v>
      </c>
      <c r="D306" s="130" t="s">
        <v>2</v>
      </c>
      <c r="E306" s="134">
        <v>1677218.2169156442</v>
      </c>
      <c r="F306" s="134">
        <v>142945.07527898854</v>
      </c>
      <c r="G306" s="134">
        <f t="shared" si="4"/>
        <v>1534273.1416366557</v>
      </c>
      <c r="H306" s="131">
        <v>164768.98499270284</v>
      </c>
      <c r="I306" s="131">
        <v>10063.080000000005</v>
      </c>
      <c r="J306" s="133"/>
      <c r="K306" s="164"/>
    </row>
    <row r="307" spans="1:11" ht="15.75" x14ac:dyDescent="0.25">
      <c r="A307" s="135" t="s">
        <v>14</v>
      </c>
      <c r="B307" s="130">
        <v>32</v>
      </c>
      <c r="C307" s="132" t="s">
        <v>17</v>
      </c>
      <c r="D307" s="130" t="s">
        <v>2</v>
      </c>
      <c r="E307" s="134">
        <v>302426.98592931201</v>
      </c>
      <c r="F307" s="134">
        <v>105317.73906507339</v>
      </c>
      <c r="G307" s="134">
        <f t="shared" si="4"/>
        <v>197109.24686423864</v>
      </c>
      <c r="H307" s="131">
        <v>75816.672589904891</v>
      </c>
      <c r="I307" s="131">
        <v>982.14000000000055</v>
      </c>
      <c r="J307" s="133"/>
      <c r="K307" s="164"/>
    </row>
    <row r="308" spans="1:11" ht="15.75" x14ac:dyDescent="0.25">
      <c r="A308" s="4" t="s">
        <v>19</v>
      </c>
      <c r="B308" s="130">
        <v>32</v>
      </c>
      <c r="C308" s="132" t="s">
        <v>17</v>
      </c>
      <c r="D308" s="130" t="s">
        <v>2</v>
      </c>
      <c r="E308" s="134">
        <v>722190.69376474735</v>
      </c>
      <c r="F308" s="134">
        <v>227361.55599999902</v>
      </c>
      <c r="G308" s="134">
        <f t="shared" si="4"/>
        <v>494829.1377647483</v>
      </c>
      <c r="H308" s="131">
        <v>254803</v>
      </c>
      <c r="I308" s="131">
        <v>8568</v>
      </c>
      <c r="J308" s="133"/>
      <c r="K308" s="164"/>
    </row>
    <row r="309" spans="1:11" ht="15.75" x14ac:dyDescent="0.25">
      <c r="A309" s="135" t="s">
        <v>14</v>
      </c>
      <c r="B309" s="130">
        <v>39</v>
      </c>
      <c r="C309" s="132" t="s">
        <v>17</v>
      </c>
      <c r="D309" s="130" t="s">
        <v>2</v>
      </c>
      <c r="E309" s="134">
        <v>265258.93523682718</v>
      </c>
      <c r="F309" s="134">
        <v>43578.731547269213</v>
      </c>
      <c r="G309" s="134">
        <f t="shared" si="4"/>
        <v>221680.20368955797</v>
      </c>
      <c r="H309" s="131">
        <v>41546.428729413776</v>
      </c>
      <c r="I309" s="131">
        <v>756.92000000000269</v>
      </c>
      <c r="J309" s="133"/>
      <c r="K309" s="164"/>
    </row>
    <row r="310" spans="1:11" ht="15.75" x14ac:dyDescent="0.25">
      <c r="A310" s="135" t="s">
        <v>14</v>
      </c>
      <c r="B310" s="130">
        <v>46</v>
      </c>
      <c r="C310" s="132" t="s">
        <v>17</v>
      </c>
      <c r="D310" s="130" t="s">
        <v>2</v>
      </c>
      <c r="E310" s="134">
        <v>2821695.655120783</v>
      </c>
      <c r="F310" s="134">
        <v>286020.93585487257</v>
      </c>
      <c r="G310" s="134">
        <f t="shared" si="4"/>
        <v>2535674.7192659103</v>
      </c>
      <c r="H310" s="131">
        <v>307942.10503200925</v>
      </c>
      <c r="I310" s="131">
        <v>15838.529999999935</v>
      </c>
      <c r="J310" s="133"/>
      <c r="K310" s="164"/>
    </row>
    <row r="311" spans="1:11" ht="15.75" x14ac:dyDescent="0.25">
      <c r="A311" s="135" t="s">
        <v>14</v>
      </c>
      <c r="B311" s="130">
        <v>65</v>
      </c>
      <c r="C311" s="132" t="s">
        <v>17</v>
      </c>
      <c r="D311" s="130" t="s">
        <v>2</v>
      </c>
      <c r="E311" s="134">
        <v>2484610.5189232011</v>
      </c>
      <c r="F311" s="134">
        <v>260779.62387925579</v>
      </c>
      <c r="G311" s="134">
        <f t="shared" si="4"/>
        <v>2223830.8950439454</v>
      </c>
      <c r="H311" s="131">
        <v>295298.61413199926</v>
      </c>
      <c r="I311" s="131">
        <v>13483.150000000025</v>
      </c>
      <c r="J311" s="133"/>
      <c r="K311" s="164"/>
    </row>
    <row r="312" spans="1:11" ht="15.75" x14ac:dyDescent="0.25">
      <c r="A312" s="4" t="s">
        <v>19</v>
      </c>
      <c r="B312" s="130">
        <v>80</v>
      </c>
      <c r="C312" s="132" t="s">
        <v>17</v>
      </c>
      <c r="D312" s="130" t="s">
        <v>2</v>
      </c>
      <c r="E312" s="134">
        <v>270717.36288386676</v>
      </c>
      <c r="F312" s="134">
        <v>73186.092000000237</v>
      </c>
      <c r="G312" s="134">
        <f t="shared" si="4"/>
        <v>197531.27088386653</v>
      </c>
      <c r="H312" s="131">
        <v>73569</v>
      </c>
      <c r="I312" s="131">
        <v>3552.15</v>
      </c>
      <c r="J312" s="133"/>
      <c r="K312" s="164"/>
    </row>
    <row r="313" spans="1:11" ht="15.75" x14ac:dyDescent="0.25">
      <c r="A313" s="4" t="s">
        <v>19</v>
      </c>
      <c r="B313" s="130">
        <v>83</v>
      </c>
      <c r="C313" s="132" t="s">
        <v>17</v>
      </c>
      <c r="D313" s="130" t="s">
        <v>2</v>
      </c>
      <c r="E313" s="134">
        <v>655966.63853692857</v>
      </c>
      <c r="F313" s="134">
        <v>129712.68200000002</v>
      </c>
      <c r="G313" s="134">
        <f t="shared" si="4"/>
        <v>526253.95653692854</v>
      </c>
      <c r="H313" s="131">
        <v>122111</v>
      </c>
      <c r="I313" s="131">
        <v>11462.25</v>
      </c>
      <c r="J313" s="133"/>
      <c r="K313" s="164"/>
    </row>
    <row r="314" spans="1:11" ht="15.75" x14ac:dyDescent="0.25">
      <c r="A314" s="135" t="s">
        <v>14</v>
      </c>
      <c r="B314" s="130">
        <v>84</v>
      </c>
      <c r="C314" s="132" t="s">
        <v>17</v>
      </c>
      <c r="D314" s="130" t="s">
        <v>2</v>
      </c>
      <c r="E314" s="134">
        <v>3871770.6006984082</v>
      </c>
      <c r="F314" s="134">
        <v>479202.52688727045</v>
      </c>
      <c r="G314" s="134">
        <f t="shared" si="4"/>
        <v>3392568.0738111376</v>
      </c>
      <c r="H314" s="131">
        <v>596198.25354869349</v>
      </c>
      <c r="I314" s="131">
        <v>21528.939999999966</v>
      </c>
      <c r="J314" s="133"/>
      <c r="K314" s="164"/>
    </row>
    <row r="315" spans="1:11" ht="15.75" x14ac:dyDescent="0.25">
      <c r="A315" s="4" t="s">
        <v>19</v>
      </c>
      <c r="B315" s="130">
        <v>87</v>
      </c>
      <c r="C315" s="132" t="s">
        <v>17</v>
      </c>
      <c r="D315" s="130" t="s">
        <v>2</v>
      </c>
      <c r="E315" s="134">
        <v>1149969.2147708605</v>
      </c>
      <c r="F315" s="134">
        <v>242722.65599999687</v>
      </c>
      <c r="G315" s="134">
        <f t="shared" si="4"/>
        <v>907246.55877086357</v>
      </c>
      <c r="H315" s="131">
        <v>226744</v>
      </c>
      <c r="I315" s="131">
        <v>14853.75</v>
      </c>
      <c r="J315" s="133"/>
      <c r="K315" s="164"/>
    </row>
    <row r="316" spans="1:11" ht="15.75" x14ac:dyDescent="0.25">
      <c r="A316" s="135" t="s">
        <v>14</v>
      </c>
      <c r="B316" s="130">
        <v>129</v>
      </c>
      <c r="C316" s="132" t="s">
        <v>17</v>
      </c>
      <c r="D316" s="130" t="s">
        <v>2</v>
      </c>
      <c r="E316" s="134">
        <v>143188.60204730372</v>
      </c>
      <c r="F316" s="134">
        <v>1016.0893030891908</v>
      </c>
      <c r="G316" s="134">
        <f t="shared" si="4"/>
        <v>142172.51274421453</v>
      </c>
      <c r="H316" s="131">
        <v>14328.946486599214</v>
      </c>
      <c r="I316" s="131">
        <v>381</v>
      </c>
      <c r="J316" s="133"/>
      <c r="K316" s="164"/>
    </row>
    <row r="317" spans="1:11" ht="15.75" x14ac:dyDescent="0.25">
      <c r="A317" s="4" t="s">
        <v>14</v>
      </c>
      <c r="B317" s="130">
        <v>16</v>
      </c>
      <c r="C317" s="132" t="s">
        <v>17</v>
      </c>
      <c r="D317" s="130" t="s">
        <v>4</v>
      </c>
      <c r="E317" s="134">
        <v>515318.81548003003</v>
      </c>
      <c r="F317" s="134">
        <v>23818.405686733789</v>
      </c>
      <c r="G317" s="134">
        <f t="shared" si="4"/>
        <v>491500.40979329625</v>
      </c>
      <c r="H317" s="131">
        <v>46341.277029197678</v>
      </c>
      <c r="I317" s="131">
        <v>2928.25</v>
      </c>
      <c r="J317" s="133"/>
      <c r="K317" s="164"/>
    </row>
    <row r="318" spans="1:11" ht="15.75" x14ac:dyDescent="0.25">
      <c r="A318" s="4" t="s">
        <v>14</v>
      </c>
      <c r="B318" s="130">
        <v>23</v>
      </c>
      <c r="C318" s="132" t="s">
        <v>17</v>
      </c>
      <c r="D318" s="130" t="s">
        <v>4</v>
      </c>
      <c r="E318" s="134">
        <v>453456.62452394556</v>
      </c>
      <c r="F318" s="134">
        <v>42283.779954774749</v>
      </c>
      <c r="G318" s="134">
        <f t="shared" si="4"/>
        <v>411172.84456917079</v>
      </c>
      <c r="H318" s="131">
        <v>55711.668778464002</v>
      </c>
      <c r="I318" s="131">
        <v>2708.2999999999975</v>
      </c>
      <c r="J318" s="133"/>
      <c r="K318" s="164"/>
    </row>
    <row r="319" spans="1:11" ht="15.75" x14ac:dyDescent="0.25">
      <c r="A319" s="4" t="s">
        <v>14</v>
      </c>
      <c r="B319" s="130">
        <v>30</v>
      </c>
      <c r="C319" s="132" t="s">
        <v>17</v>
      </c>
      <c r="D319" s="130" t="s">
        <v>4</v>
      </c>
      <c r="E319" s="134">
        <v>150702.92873849435</v>
      </c>
      <c r="F319" s="134">
        <v>8480.0651196198505</v>
      </c>
      <c r="G319" s="134">
        <f t="shared" si="4"/>
        <v>142222.86361887449</v>
      </c>
      <c r="H319" s="131">
        <v>11979.398747688572</v>
      </c>
      <c r="I319" s="131">
        <v>915.29999999999984</v>
      </c>
      <c r="J319" s="133"/>
      <c r="K319" s="164"/>
    </row>
    <row r="320" spans="1:11" ht="15.75" x14ac:dyDescent="0.25">
      <c r="A320" s="4" t="s">
        <v>19</v>
      </c>
      <c r="B320" s="130">
        <v>32</v>
      </c>
      <c r="C320" s="132" t="s">
        <v>17</v>
      </c>
      <c r="D320" s="130" t="s">
        <v>4</v>
      </c>
      <c r="E320" s="134">
        <v>138702.10136240706</v>
      </c>
      <c r="F320" s="134">
        <v>30956.878000000117</v>
      </c>
      <c r="G320" s="134">
        <f t="shared" si="4"/>
        <v>107745.22336240695</v>
      </c>
      <c r="H320" s="131">
        <v>36523</v>
      </c>
      <c r="I320" s="131">
        <v>1643.2</v>
      </c>
      <c r="J320" s="133"/>
      <c r="K320" s="164"/>
    </row>
    <row r="321" spans="1:11" ht="15.75" x14ac:dyDescent="0.25">
      <c r="A321" s="4" t="s">
        <v>14</v>
      </c>
      <c r="B321" s="130">
        <v>46</v>
      </c>
      <c r="C321" s="132" t="s">
        <v>17</v>
      </c>
      <c r="D321" s="130" t="s">
        <v>4</v>
      </c>
      <c r="E321" s="134">
        <v>382956.48121457756</v>
      </c>
      <c r="F321" s="134">
        <v>21158.68102257184</v>
      </c>
      <c r="G321" s="134">
        <f t="shared" si="4"/>
        <v>361797.8001920057</v>
      </c>
      <c r="H321" s="131">
        <v>28642.44896965607</v>
      </c>
      <c r="I321" s="131">
        <v>2363.070000000002</v>
      </c>
      <c r="J321" s="133"/>
      <c r="K321" s="164"/>
    </row>
    <row r="322" spans="1:11" ht="15.75" x14ac:dyDescent="0.25">
      <c r="A322" s="4" t="s">
        <v>14</v>
      </c>
      <c r="B322" s="130">
        <v>65</v>
      </c>
      <c r="C322" s="132" t="s">
        <v>17</v>
      </c>
      <c r="D322" s="130" t="s">
        <v>4</v>
      </c>
      <c r="E322" s="134">
        <v>485223.07226160495</v>
      </c>
      <c r="F322" s="134">
        <v>33244.61346766237</v>
      </c>
      <c r="G322" s="134">
        <f t="shared" ref="G322:G336" si="5">+E322-F322</f>
        <v>451978.45879394258</v>
      </c>
      <c r="H322" s="131">
        <v>41120.174231644713</v>
      </c>
      <c r="I322" s="131">
        <v>2593.2300000000027</v>
      </c>
      <c r="J322" s="133"/>
      <c r="K322" s="164"/>
    </row>
    <row r="323" spans="1:11" ht="15.75" x14ac:dyDescent="0.25">
      <c r="A323" s="4" t="s">
        <v>19</v>
      </c>
      <c r="B323" s="130">
        <v>80</v>
      </c>
      <c r="C323" s="132" t="s">
        <v>17</v>
      </c>
      <c r="D323" s="130" t="s">
        <v>4</v>
      </c>
      <c r="E323" s="134">
        <v>54232.842867556494</v>
      </c>
      <c r="F323" s="134">
        <v>13775.402999999975</v>
      </c>
      <c r="G323" s="134">
        <f t="shared" si="5"/>
        <v>40457.439867556517</v>
      </c>
      <c r="H323" s="131">
        <v>14049</v>
      </c>
      <c r="I323" s="131">
        <v>705.64</v>
      </c>
      <c r="J323" s="133"/>
      <c r="K323" s="164"/>
    </row>
    <row r="324" spans="1:11" ht="15.75" x14ac:dyDescent="0.25">
      <c r="A324" s="4" t="s">
        <v>19</v>
      </c>
      <c r="B324" s="130">
        <v>83</v>
      </c>
      <c r="C324" s="132" t="s">
        <v>17</v>
      </c>
      <c r="D324" s="130" t="s">
        <v>4</v>
      </c>
      <c r="E324" s="134">
        <v>129548.75777236078</v>
      </c>
      <c r="F324" s="134">
        <v>17226.974000000017</v>
      </c>
      <c r="G324" s="134">
        <f t="shared" si="5"/>
        <v>112321.78377236077</v>
      </c>
      <c r="H324" s="131">
        <v>18845</v>
      </c>
      <c r="I324" s="131">
        <v>2215.2000000000003</v>
      </c>
      <c r="J324" s="133"/>
      <c r="K324" s="164"/>
    </row>
    <row r="325" spans="1:11" ht="15.75" x14ac:dyDescent="0.25">
      <c r="A325" s="4" t="s">
        <v>14</v>
      </c>
      <c r="B325" s="130">
        <v>84</v>
      </c>
      <c r="C325" s="132" t="s">
        <v>17</v>
      </c>
      <c r="D325" s="130" t="s">
        <v>4</v>
      </c>
      <c r="E325" s="134">
        <v>679661.56040853565</v>
      </c>
      <c r="F325" s="134">
        <v>67618.424723979901</v>
      </c>
      <c r="G325" s="134">
        <f t="shared" si="5"/>
        <v>612043.13568455575</v>
      </c>
      <c r="H325" s="131">
        <v>96321.161292974764</v>
      </c>
      <c r="I325" s="131">
        <v>3710.2199999999989</v>
      </c>
      <c r="J325" s="133"/>
      <c r="K325" s="164"/>
    </row>
    <row r="326" spans="1:11" ht="15.75" x14ac:dyDescent="0.25">
      <c r="A326" s="4" t="s">
        <v>19</v>
      </c>
      <c r="B326" s="130">
        <v>87</v>
      </c>
      <c r="C326" s="132" t="s">
        <v>17</v>
      </c>
      <c r="D326" s="130" t="s">
        <v>4</v>
      </c>
      <c r="E326" s="134">
        <v>209825.20401115465</v>
      </c>
      <c r="F326" s="134">
        <v>24045.259000000133</v>
      </c>
      <c r="G326" s="134">
        <f t="shared" si="5"/>
        <v>185779.94501115452</v>
      </c>
      <c r="H326" s="131">
        <v>25253</v>
      </c>
      <c r="I326" s="131">
        <v>2618.2000000000003</v>
      </c>
      <c r="J326" s="133"/>
      <c r="K326" s="164"/>
    </row>
    <row r="327" spans="1:11" ht="15.75" x14ac:dyDescent="0.25">
      <c r="A327" s="4" t="s">
        <v>14</v>
      </c>
      <c r="B327" s="130">
        <v>16</v>
      </c>
      <c r="C327" s="132" t="s">
        <v>17</v>
      </c>
      <c r="D327" s="130" t="s">
        <v>5</v>
      </c>
      <c r="E327" s="134">
        <v>430881.61407232133</v>
      </c>
      <c r="F327" s="134">
        <v>16303.113201147393</v>
      </c>
      <c r="G327" s="134">
        <f t="shared" si="5"/>
        <v>414578.50087117392</v>
      </c>
      <c r="H327" s="131">
        <v>28769.089798703404</v>
      </c>
      <c r="I327" s="131">
        <v>2442.4499999999975</v>
      </c>
      <c r="J327" s="133"/>
      <c r="K327" s="164"/>
    </row>
    <row r="328" spans="1:11" ht="15.75" x14ac:dyDescent="0.25">
      <c r="A328" s="4" t="s">
        <v>14</v>
      </c>
      <c r="B328" s="130">
        <v>23</v>
      </c>
      <c r="C328" s="132" t="s">
        <v>17</v>
      </c>
      <c r="D328" s="130" t="s">
        <v>5</v>
      </c>
      <c r="E328" s="134">
        <v>371434.51362141862</v>
      </c>
      <c r="F328" s="134">
        <v>34644.769045667512</v>
      </c>
      <c r="G328" s="134">
        <f t="shared" si="5"/>
        <v>336789.74457575113</v>
      </c>
      <c r="H328" s="131">
        <v>42686.19619083975</v>
      </c>
      <c r="I328" s="131">
        <v>2219.0100000000002</v>
      </c>
      <c r="J328" s="133"/>
      <c r="K328" s="164"/>
    </row>
    <row r="329" spans="1:11" ht="15.75" x14ac:dyDescent="0.25">
      <c r="A329" s="4" t="s">
        <v>14</v>
      </c>
      <c r="B329" s="130">
        <v>30</v>
      </c>
      <c r="C329" s="132" t="s">
        <v>17</v>
      </c>
      <c r="D329" s="130" t="s">
        <v>5</v>
      </c>
      <c r="E329" s="134">
        <v>162027.58920284765</v>
      </c>
      <c r="F329" s="134">
        <v>7401.6448380190668</v>
      </c>
      <c r="G329" s="134">
        <f t="shared" si="5"/>
        <v>154625.94436482858</v>
      </c>
      <c r="H329" s="131">
        <v>9122.2580923524492</v>
      </c>
      <c r="I329" s="131">
        <v>976.31999999999982</v>
      </c>
      <c r="J329" s="133"/>
      <c r="K329" s="164"/>
    </row>
    <row r="330" spans="1:11" ht="15.75" x14ac:dyDescent="0.25">
      <c r="A330" s="4" t="s">
        <v>19</v>
      </c>
      <c r="B330" s="130">
        <v>32</v>
      </c>
      <c r="C330" s="132" t="s">
        <v>17</v>
      </c>
      <c r="D330" s="130" t="s">
        <v>5</v>
      </c>
      <c r="E330" s="134">
        <v>154706.18998114637</v>
      </c>
      <c r="F330" s="134">
        <v>18095.059000000008</v>
      </c>
      <c r="G330" s="134">
        <f t="shared" si="5"/>
        <v>136611.13098114636</v>
      </c>
      <c r="H330" s="131">
        <v>22478</v>
      </c>
      <c r="I330" s="131">
        <v>1832.8000000000002</v>
      </c>
      <c r="J330" s="133"/>
      <c r="K330" s="164"/>
    </row>
    <row r="331" spans="1:11" ht="15.75" x14ac:dyDescent="0.25">
      <c r="A331" s="4" t="s">
        <v>14</v>
      </c>
      <c r="B331" s="130">
        <v>46</v>
      </c>
      <c r="C331" s="132" t="s">
        <v>17</v>
      </c>
      <c r="D331" s="130" t="s">
        <v>5</v>
      </c>
      <c r="E331" s="134">
        <v>326463.86283526663</v>
      </c>
      <c r="F331" s="134">
        <v>15326.334584691329</v>
      </c>
      <c r="G331" s="134">
        <f t="shared" si="5"/>
        <v>311137.5282505753</v>
      </c>
      <c r="H331" s="131">
        <v>20201.786233639665</v>
      </c>
      <c r="I331" s="131">
        <v>1914.1700000000021</v>
      </c>
      <c r="J331" s="133"/>
      <c r="K331" s="164"/>
    </row>
    <row r="332" spans="1:11" ht="15.75" x14ac:dyDescent="0.25">
      <c r="A332" s="4" t="s">
        <v>14</v>
      </c>
      <c r="B332" s="130">
        <v>65</v>
      </c>
      <c r="C332" s="132" t="s">
        <v>17</v>
      </c>
      <c r="D332" s="130" t="s">
        <v>5</v>
      </c>
      <c r="E332" s="134">
        <v>432152.57947345759</v>
      </c>
      <c r="F332" s="134">
        <v>25807.018077625642</v>
      </c>
      <c r="G332" s="134">
        <f t="shared" si="5"/>
        <v>406345.56139583193</v>
      </c>
      <c r="H332" s="131">
        <v>29757.506025414274</v>
      </c>
      <c r="I332" s="131">
        <v>2098.6499999999996</v>
      </c>
      <c r="J332" s="133"/>
      <c r="K332" s="164"/>
    </row>
    <row r="333" spans="1:11" ht="15.75" x14ac:dyDescent="0.25">
      <c r="A333" s="4" t="s">
        <v>19</v>
      </c>
      <c r="B333" s="130">
        <v>80</v>
      </c>
      <c r="C333" s="132" t="s">
        <v>17</v>
      </c>
      <c r="D333" s="130" t="s">
        <v>5</v>
      </c>
      <c r="E333" s="134">
        <v>32699.348620000641</v>
      </c>
      <c r="F333" s="134">
        <v>7605.6789999999919</v>
      </c>
      <c r="G333" s="134">
        <f t="shared" si="5"/>
        <v>25093.669620000648</v>
      </c>
      <c r="H333" s="131">
        <v>8005</v>
      </c>
      <c r="I333" s="131">
        <v>425.14</v>
      </c>
      <c r="J333" s="133"/>
      <c r="K333" s="164"/>
    </row>
    <row r="334" spans="1:11" ht="15.75" x14ac:dyDescent="0.25">
      <c r="A334" s="4" t="s">
        <v>19</v>
      </c>
      <c r="B334" s="130">
        <v>83</v>
      </c>
      <c r="C334" s="132" t="s">
        <v>17</v>
      </c>
      <c r="D334" s="130" t="s">
        <v>5</v>
      </c>
      <c r="E334" s="134">
        <v>144496.69136147934</v>
      </c>
      <c r="F334" s="134">
        <v>15620.43999999999</v>
      </c>
      <c r="G334" s="134">
        <f t="shared" si="5"/>
        <v>128876.25136147936</v>
      </c>
      <c r="H334" s="131">
        <v>16640</v>
      </c>
      <c r="I334" s="131">
        <v>2470.8000000000002</v>
      </c>
      <c r="J334" s="133"/>
      <c r="K334" s="164"/>
    </row>
    <row r="335" spans="1:11" ht="15.75" x14ac:dyDescent="0.25">
      <c r="A335" s="4" t="s">
        <v>14</v>
      </c>
      <c r="B335" s="130">
        <v>84</v>
      </c>
      <c r="C335" s="132" t="s">
        <v>17</v>
      </c>
      <c r="D335" s="130" t="s">
        <v>5</v>
      </c>
      <c r="E335" s="134">
        <v>657192.89081204636</v>
      </c>
      <c r="F335" s="134">
        <v>53505.291293330476</v>
      </c>
      <c r="G335" s="134">
        <f t="shared" si="5"/>
        <v>603687.59951871587</v>
      </c>
      <c r="H335" s="131">
        <v>71089.777905707364</v>
      </c>
      <c r="I335" s="131">
        <v>3542.0699999999979</v>
      </c>
      <c r="J335" s="133"/>
      <c r="K335" s="164"/>
    </row>
    <row r="336" spans="1:11" ht="15.75" x14ac:dyDescent="0.25">
      <c r="A336" s="4" t="s">
        <v>19</v>
      </c>
      <c r="B336" s="130">
        <v>87</v>
      </c>
      <c r="C336" s="132" t="s">
        <v>17</v>
      </c>
      <c r="D336" s="130" t="s">
        <v>5</v>
      </c>
      <c r="E336" s="134">
        <v>174208.59868241719</v>
      </c>
      <c r="F336" s="134">
        <v>14317.188000000006</v>
      </c>
      <c r="G336" s="134">
        <f t="shared" si="5"/>
        <v>159891.41068241719</v>
      </c>
      <c r="H336" s="131">
        <v>15589</v>
      </c>
      <c r="I336" s="131">
        <v>2324.6400000000003</v>
      </c>
      <c r="J336" s="133"/>
      <c r="K336" s="164"/>
    </row>
    <row r="337" spans="5:11" x14ac:dyDescent="0.25">
      <c r="E337" s="10"/>
      <c r="F337" s="10"/>
      <c r="G337" s="10"/>
      <c r="H337" s="10"/>
      <c r="I337" s="10"/>
      <c r="K337" s="164"/>
    </row>
    <row r="338" spans="5:11" x14ac:dyDescent="0.25">
      <c r="K338" s="164"/>
    </row>
    <row r="339" spans="5:11" x14ac:dyDescent="0.25">
      <c r="K339" s="164"/>
    </row>
  </sheetData>
  <sheetProtection algorithmName="SHA-512" hashValue="+bOfSkB1nH+ekY/V884/Nw4MScaUR56A1UuHhO1SiKaDlNfz1xJjEmOQGCKr95EjJRHb9tqddAh83WGt3HN7NQ==" saltValue="UP3YK6qPaoUCq6lgZFV3TA==" spinCount="100000" sheet="1" objects="1" scenarios="1"/>
  <conditionalFormatting sqref="A75:A197">
    <cfRule type="expression" dxfId="2" priority="3">
      <formula>(ROW(A75)-1)/3=ROUND((ROW(A75)-1)/3,0)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04BCA5E-8FF4-4CCB-94B3-8E999E96A2FB}">
            <xm:f>(ROW('u:\MTS\Working\ContractServices\Route Analyses and Profiles\2016 Route Analysis\[2016 Metro Transit Cost Allocation Calculations.xlsx]Bus Sat'!#REF!)-1)/3=ROUND((ROW('u:\MTS\Working\ContractServices\Route Analyses and Profiles\2016 Route Analysis\[2016 Metro Transit Cost Allocation Calculations.xlsx]Bus Sat'!#REF!)-1)/3,0)</xm:f>
            <x14:dxf>
              <border>
                <bottom style="dotted">
                  <color auto="1"/>
                </bottom>
                <vertical/>
                <horizontal/>
              </border>
            </x14:dxf>
          </x14:cfRule>
          <xm:sqref>A198:A238</xm:sqref>
        </x14:conditionalFormatting>
        <x14:conditionalFormatting xmlns:xm="http://schemas.microsoft.com/office/excel/2006/main">
          <x14:cfRule type="expression" priority="1" id="{F070EFFF-7DC0-46AA-A615-C8008BD76C10}">
            <xm:f>(ROW('u:\MTS\Working\ContractServices\Route Analyses and Profiles\2016 Route Analysis\[2016 Metro Transit Cost Allocation Calculations.xlsx]Bus Sun'!#REF!)-1)/3=ROUND((ROW('u:\MTS\Working\ContractServices\Route Analyses and Profiles\2016 Route Analysis\[2016 Metro Transit Cost Allocation Calculations.xlsx]Bus Sun'!#REF!)-1)/3,0)</xm:f>
            <x14:dxf>
              <border>
                <bottom style="dotted">
                  <color auto="1"/>
                </bottom>
                <vertical/>
                <horizontal/>
              </border>
            </x14:dxf>
          </x14:cfRule>
          <xm:sqref>A239:A273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3"/>
  <sheetViews>
    <sheetView workbookViewId="0">
      <pane ySplit="3" topLeftCell="A70" activePane="bottomLeft" state="frozen"/>
      <selection activeCell="B28" sqref="B28"/>
      <selection pane="bottomLeft" activeCell="B28" sqref="B28"/>
    </sheetView>
  </sheetViews>
  <sheetFormatPr defaultRowHeight="15" x14ac:dyDescent="0.25"/>
  <cols>
    <col min="1" max="1" width="29.7109375" bestFit="1" customWidth="1"/>
    <col min="2" max="2" width="13.5703125" style="8" customWidth="1"/>
    <col min="3" max="3" width="15.85546875" customWidth="1"/>
    <col min="4" max="5" width="14.28515625" bestFit="1" customWidth="1"/>
    <col min="6" max="6" width="15.85546875" style="6" bestFit="1" customWidth="1"/>
    <col min="7" max="7" width="14" bestFit="1" customWidth="1"/>
    <col min="8" max="8" width="16.140625" bestFit="1" customWidth="1"/>
    <col min="9" max="9" width="15.140625" customWidth="1"/>
    <col min="10" max="10" width="12.28515625" style="9" customWidth="1"/>
    <col min="12" max="12" width="10.7109375" customWidth="1"/>
    <col min="13" max="13" width="14" customWidth="1"/>
    <col min="17" max="18" width="12.7109375" bestFit="1" customWidth="1"/>
  </cols>
  <sheetData>
    <row r="1" spans="1:14" ht="18.75" x14ac:dyDescent="0.3">
      <c r="A1" s="11" t="s">
        <v>38</v>
      </c>
      <c r="B1"/>
      <c r="F1"/>
      <c r="J1" s="4"/>
      <c r="K1" s="4"/>
      <c r="L1" s="4"/>
      <c r="M1" s="4"/>
    </row>
    <row r="2" spans="1:14" ht="47.25" thickBot="1" x14ac:dyDescent="0.75">
      <c r="A2" s="170" t="s">
        <v>71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4" ht="84.75" thickBot="1" x14ac:dyDescent="0.3">
      <c r="A3" s="12" t="s">
        <v>6</v>
      </c>
      <c r="B3" s="13" t="s">
        <v>28</v>
      </c>
      <c r="C3" s="14" t="s">
        <v>29</v>
      </c>
      <c r="D3" s="14" t="s">
        <v>0</v>
      </c>
      <c r="E3" s="15" t="s">
        <v>1</v>
      </c>
      <c r="F3" s="15" t="s">
        <v>30</v>
      </c>
      <c r="G3" s="15" t="s">
        <v>31</v>
      </c>
      <c r="H3" s="16" t="s">
        <v>32</v>
      </c>
      <c r="I3" s="16" t="s">
        <v>37</v>
      </c>
      <c r="J3" s="17" t="s">
        <v>34</v>
      </c>
      <c r="K3" s="17" t="s">
        <v>35</v>
      </c>
      <c r="L3" s="16" t="s">
        <v>48</v>
      </c>
      <c r="M3" s="18" t="s">
        <v>36</v>
      </c>
    </row>
    <row r="4" spans="1:14" ht="15.75" x14ac:dyDescent="0.25">
      <c r="A4" s="135" t="s">
        <v>14</v>
      </c>
      <c r="B4" s="130">
        <v>2</v>
      </c>
      <c r="C4" s="132" t="s">
        <v>21</v>
      </c>
      <c r="D4" s="130" t="s">
        <v>2</v>
      </c>
      <c r="E4" s="134">
        <v>4782875.9856258575</v>
      </c>
      <c r="F4" s="134">
        <v>1108050.2182209888</v>
      </c>
      <c r="G4" s="134">
        <f t="shared" ref="G4:G35" si="0">+E4-F4</f>
        <v>3674825.7674048687</v>
      </c>
      <c r="H4" s="131">
        <v>1429957.1991861651</v>
      </c>
      <c r="I4" s="131">
        <v>28913.149999999943</v>
      </c>
      <c r="J4" s="27">
        <f>+G4/H4</f>
        <v>2.5698851472591842</v>
      </c>
      <c r="K4" s="66">
        <f>+IF(D4="Weekday",J4/$J$91,IF(D4="Saturday",J4/$J$92,IF(D4="Sunday",J4/$J$93,"NA")))</f>
        <v>0.56111029416139391</v>
      </c>
      <c r="L4" s="92">
        <f>ROUND(+H4/I4,1)</f>
        <v>49.5</v>
      </c>
      <c r="M4" s="48"/>
    </row>
    <row r="5" spans="1:14" ht="15.75" x14ac:dyDescent="0.25">
      <c r="A5" s="135" t="s">
        <v>14</v>
      </c>
      <c r="B5" s="130">
        <v>3</v>
      </c>
      <c r="C5" s="132" t="s">
        <v>21</v>
      </c>
      <c r="D5" s="130" t="s">
        <v>2</v>
      </c>
      <c r="E5" s="134">
        <v>8325847.0683213808</v>
      </c>
      <c r="F5" s="134">
        <v>1714759.0705252781</v>
      </c>
      <c r="G5" s="134">
        <f t="shared" si="0"/>
        <v>6611087.9977961024</v>
      </c>
      <c r="H5" s="131">
        <v>1841581.0775994367</v>
      </c>
      <c r="I5" s="131">
        <v>47656.590000000113</v>
      </c>
      <c r="J5" s="34">
        <f t="shared" ref="J5:J68" si="1">+G5/H5</f>
        <v>3.5898978753701569</v>
      </c>
      <c r="K5" s="66">
        <f t="shared" ref="K5:K68" si="2">+IF(D5="Weekday",J5/$J$91,IF(D5="Saturday",J5/$J$92,IF(D5="Sunday",J5/$J$93,"NA")))</f>
        <v>0.78382049680571109</v>
      </c>
      <c r="L5" s="92">
        <f t="shared" ref="L5:L68" si="3">ROUND(+H5/I5,1)</f>
        <v>38.6</v>
      </c>
      <c r="M5" s="50"/>
    </row>
    <row r="6" spans="1:14" ht="15.75" x14ac:dyDescent="0.25">
      <c r="A6" s="135" t="s">
        <v>14</v>
      </c>
      <c r="B6" s="130">
        <v>4</v>
      </c>
      <c r="C6" s="132" t="s">
        <v>21</v>
      </c>
      <c r="D6" s="130" t="s">
        <v>2</v>
      </c>
      <c r="E6" s="134">
        <v>8048206.4701444628</v>
      </c>
      <c r="F6" s="134">
        <v>1737099.8931194579</v>
      </c>
      <c r="G6" s="134">
        <f t="shared" si="0"/>
        <v>6311106.5770250047</v>
      </c>
      <c r="H6" s="131">
        <v>1537147.8501722508</v>
      </c>
      <c r="I6" s="131">
        <v>47370.390000000218</v>
      </c>
      <c r="J6" s="34">
        <f t="shared" si="1"/>
        <v>4.1057251430418944</v>
      </c>
      <c r="K6" s="66">
        <f t="shared" si="2"/>
        <v>0.89644653778207295</v>
      </c>
      <c r="L6" s="92">
        <f t="shared" si="3"/>
        <v>32.4</v>
      </c>
      <c r="M6" s="50"/>
    </row>
    <row r="7" spans="1:14" ht="15.75" x14ac:dyDescent="0.25">
      <c r="A7" s="135" t="s">
        <v>14</v>
      </c>
      <c r="B7" s="130">
        <v>5</v>
      </c>
      <c r="C7" s="132" t="s">
        <v>21</v>
      </c>
      <c r="D7" s="130" t="s">
        <v>2</v>
      </c>
      <c r="E7" s="134">
        <v>12866301.77826203</v>
      </c>
      <c r="F7" s="134">
        <v>3258182.1138025387</v>
      </c>
      <c r="G7" s="134">
        <f t="shared" si="0"/>
        <v>9608119.6644594911</v>
      </c>
      <c r="H7" s="131">
        <v>4073580.3871482518</v>
      </c>
      <c r="I7" s="131">
        <v>77335.690000000031</v>
      </c>
      <c r="J7" s="34">
        <f t="shared" si="1"/>
        <v>2.3586424597811226</v>
      </c>
      <c r="K7" s="66">
        <f t="shared" si="2"/>
        <v>0.51498743663343283</v>
      </c>
      <c r="L7" s="92">
        <f t="shared" si="3"/>
        <v>52.7</v>
      </c>
      <c r="M7" s="50"/>
    </row>
    <row r="8" spans="1:14" ht="15.75" x14ac:dyDescent="0.25">
      <c r="A8" s="135" t="s">
        <v>14</v>
      </c>
      <c r="B8" s="130">
        <v>6</v>
      </c>
      <c r="C8" s="132" t="s">
        <v>21</v>
      </c>
      <c r="D8" s="130" t="s">
        <v>2</v>
      </c>
      <c r="E8" s="134">
        <v>9726089.6377084889</v>
      </c>
      <c r="F8" s="134">
        <v>2250446.1727626543</v>
      </c>
      <c r="G8" s="134">
        <f t="shared" si="0"/>
        <v>7475643.4649458341</v>
      </c>
      <c r="H8" s="131">
        <v>2177529.3386551565</v>
      </c>
      <c r="I8" s="131">
        <v>56074.319999999956</v>
      </c>
      <c r="J8" s="34">
        <f t="shared" si="1"/>
        <v>3.4330850713418153</v>
      </c>
      <c r="K8" s="66">
        <f t="shared" si="2"/>
        <v>0.74958189330607317</v>
      </c>
      <c r="L8" s="92">
        <f t="shared" si="3"/>
        <v>38.799999999999997</v>
      </c>
      <c r="M8" s="50"/>
    </row>
    <row r="9" spans="1:14" ht="15.75" x14ac:dyDescent="0.25">
      <c r="A9" s="135" t="s">
        <v>14</v>
      </c>
      <c r="B9" s="130">
        <v>7</v>
      </c>
      <c r="C9" s="132" t="s">
        <v>21</v>
      </c>
      <c r="D9" s="130" t="s">
        <v>2</v>
      </c>
      <c r="E9" s="134">
        <v>3269388.0928103384</v>
      </c>
      <c r="F9" s="134">
        <v>396824.15726100269</v>
      </c>
      <c r="G9" s="134">
        <f t="shared" si="0"/>
        <v>2872563.9355493356</v>
      </c>
      <c r="H9" s="131">
        <v>426978.30673508329</v>
      </c>
      <c r="I9" s="131">
        <v>19445.369999999868</v>
      </c>
      <c r="J9" s="34">
        <f t="shared" si="1"/>
        <v>6.7276577995603057</v>
      </c>
      <c r="K9" s="66">
        <f t="shared" si="2"/>
        <v>1.4689209169345645</v>
      </c>
      <c r="L9" s="92">
        <f t="shared" si="3"/>
        <v>22</v>
      </c>
      <c r="M9" s="50"/>
    </row>
    <row r="10" spans="1:14" ht="15.75" x14ac:dyDescent="0.25">
      <c r="A10" s="135" t="s">
        <v>14</v>
      </c>
      <c r="B10" s="130">
        <v>9</v>
      </c>
      <c r="C10" s="132" t="s">
        <v>21</v>
      </c>
      <c r="D10" s="130" t="s">
        <v>2</v>
      </c>
      <c r="E10" s="134">
        <v>3894727.4132564026</v>
      </c>
      <c r="F10" s="134">
        <v>678797.23811191646</v>
      </c>
      <c r="G10" s="134">
        <f t="shared" si="0"/>
        <v>3215930.1751444861</v>
      </c>
      <c r="H10" s="131">
        <v>697644.76481725858</v>
      </c>
      <c r="I10" s="131">
        <v>22700.960000000083</v>
      </c>
      <c r="J10" s="34">
        <f t="shared" si="1"/>
        <v>4.6096958471219498</v>
      </c>
      <c r="K10" s="66">
        <f t="shared" si="2"/>
        <v>1.0064838094152728</v>
      </c>
      <c r="L10" s="92">
        <f t="shared" si="3"/>
        <v>30.7</v>
      </c>
      <c r="M10" s="50"/>
    </row>
    <row r="11" spans="1:14" ht="15.75" x14ac:dyDescent="0.25">
      <c r="A11" s="135" t="s">
        <v>14</v>
      </c>
      <c r="B11" s="130">
        <v>10</v>
      </c>
      <c r="C11" s="132" t="s">
        <v>21</v>
      </c>
      <c r="D11" s="130" t="s">
        <v>2</v>
      </c>
      <c r="E11" s="134">
        <v>8061994.9072886314</v>
      </c>
      <c r="F11" s="134">
        <v>1543435.0492596836</v>
      </c>
      <c r="G11" s="134">
        <f t="shared" si="0"/>
        <v>6518559.8580289483</v>
      </c>
      <c r="H11" s="131">
        <v>1778295.6694838007</v>
      </c>
      <c r="I11" s="131">
        <v>46800.839999999895</v>
      </c>
      <c r="J11" s="34">
        <f t="shared" si="1"/>
        <v>3.6656220728025164</v>
      </c>
      <c r="K11" s="66">
        <f t="shared" si="2"/>
        <v>0.80035416436736162</v>
      </c>
      <c r="L11" s="92">
        <f t="shared" si="3"/>
        <v>38</v>
      </c>
      <c r="M11" s="50"/>
    </row>
    <row r="12" spans="1:14" ht="15.75" x14ac:dyDescent="0.25">
      <c r="A12" s="135" t="s">
        <v>14</v>
      </c>
      <c r="B12" s="130">
        <v>11</v>
      </c>
      <c r="C12" s="132" t="s">
        <v>21</v>
      </c>
      <c r="D12" s="130" t="s">
        <v>2</v>
      </c>
      <c r="E12" s="134">
        <v>5367485.4773399904</v>
      </c>
      <c r="F12" s="134">
        <v>1030668.4650468521</v>
      </c>
      <c r="G12" s="134">
        <f t="shared" si="0"/>
        <v>4336817.0122931385</v>
      </c>
      <c r="H12" s="131">
        <v>990093.44549557485</v>
      </c>
      <c r="I12" s="131">
        <v>32251.100000000162</v>
      </c>
      <c r="J12" s="34">
        <f t="shared" si="1"/>
        <v>4.380209799411829</v>
      </c>
      <c r="K12" s="66">
        <f t="shared" si="2"/>
        <v>0.95637768546109803</v>
      </c>
      <c r="L12" s="92">
        <f t="shared" si="3"/>
        <v>30.7</v>
      </c>
      <c r="M12" s="50"/>
    </row>
    <row r="13" spans="1:14" ht="15.75" x14ac:dyDescent="0.25">
      <c r="A13" s="135" t="s">
        <v>14</v>
      </c>
      <c r="B13" s="130">
        <v>12</v>
      </c>
      <c r="C13" s="132" t="s">
        <v>21</v>
      </c>
      <c r="D13" s="130" t="s">
        <v>2</v>
      </c>
      <c r="E13" s="134">
        <v>3064640.9477908956</v>
      </c>
      <c r="F13" s="134">
        <v>623802.42513885954</v>
      </c>
      <c r="G13" s="134">
        <f t="shared" si="0"/>
        <v>2440838.522652036</v>
      </c>
      <c r="H13" s="131">
        <v>567167.64529000618</v>
      </c>
      <c r="I13" s="131">
        <v>17682.349999999999</v>
      </c>
      <c r="J13" s="34">
        <f t="shared" si="1"/>
        <v>4.3035574100916456</v>
      </c>
      <c r="K13" s="66">
        <f t="shared" si="2"/>
        <v>0.93964135591520648</v>
      </c>
      <c r="L13" s="92">
        <f t="shared" si="3"/>
        <v>32.1</v>
      </c>
      <c r="M13" s="50"/>
    </row>
    <row r="14" spans="1:14" ht="15.75" x14ac:dyDescent="0.25">
      <c r="A14" s="135" t="s">
        <v>14</v>
      </c>
      <c r="B14" s="130">
        <v>14</v>
      </c>
      <c r="C14" s="132" t="s">
        <v>21</v>
      </c>
      <c r="D14" s="130" t="s">
        <v>2</v>
      </c>
      <c r="E14" s="134">
        <v>6441018.1905883411</v>
      </c>
      <c r="F14" s="134">
        <v>1276454.6098540984</v>
      </c>
      <c r="G14" s="134">
        <f t="shared" si="0"/>
        <v>5164563.5807342427</v>
      </c>
      <c r="H14" s="131">
        <v>1353605.1344734584</v>
      </c>
      <c r="I14" s="131">
        <v>38692.809999999823</v>
      </c>
      <c r="J14" s="34">
        <f t="shared" si="1"/>
        <v>3.8154137046349317</v>
      </c>
      <c r="K14" s="66">
        <f t="shared" si="2"/>
        <v>0.83305976083732136</v>
      </c>
      <c r="L14" s="92">
        <f t="shared" si="3"/>
        <v>35</v>
      </c>
      <c r="M14" s="50"/>
    </row>
    <row r="15" spans="1:14" ht="15.75" x14ac:dyDescent="0.25">
      <c r="A15" s="135" t="s">
        <v>14</v>
      </c>
      <c r="B15" s="130">
        <v>17</v>
      </c>
      <c r="C15" s="132" t="s">
        <v>21</v>
      </c>
      <c r="D15" s="130" t="s">
        <v>2</v>
      </c>
      <c r="E15" s="134">
        <v>6335256.4446882382</v>
      </c>
      <c r="F15" s="134">
        <v>1340032.8337489599</v>
      </c>
      <c r="G15" s="134">
        <f t="shared" si="0"/>
        <v>4995223.6109392783</v>
      </c>
      <c r="H15" s="131">
        <v>1320817.5149530338</v>
      </c>
      <c r="I15" s="131">
        <v>36798.959999999825</v>
      </c>
      <c r="J15" s="34">
        <f t="shared" si="1"/>
        <v>3.7819180578604765</v>
      </c>
      <c r="K15" s="66">
        <f t="shared" si="2"/>
        <v>0.82574630084289879</v>
      </c>
      <c r="L15" s="92">
        <f t="shared" si="3"/>
        <v>35.9</v>
      </c>
      <c r="M15" s="50"/>
    </row>
    <row r="16" spans="1:14" ht="15.75" x14ac:dyDescent="0.25">
      <c r="A16" s="135" t="s">
        <v>14</v>
      </c>
      <c r="B16" s="130">
        <v>18</v>
      </c>
      <c r="C16" s="132" t="s">
        <v>21</v>
      </c>
      <c r="D16" s="130" t="s">
        <v>2</v>
      </c>
      <c r="E16" s="134">
        <v>9374387.1181827188</v>
      </c>
      <c r="F16" s="134">
        <v>1861583.0409160566</v>
      </c>
      <c r="G16" s="134">
        <f t="shared" si="0"/>
        <v>7512804.0772666624</v>
      </c>
      <c r="H16" s="131">
        <v>2369552.8714991761</v>
      </c>
      <c r="I16" s="131">
        <v>57084.489999999656</v>
      </c>
      <c r="J16" s="34">
        <f t="shared" si="1"/>
        <v>3.1705576894401339</v>
      </c>
      <c r="K16" s="66">
        <f t="shared" si="2"/>
        <v>0.69226150424457067</v>
      </c>
      <c r="L16" s="92">
        <f t="shared" si="3"/>
        <v>41.5</v>
      </c>
      <c r="M16" s="50"/>
    </row>
    <row r="17" spans="1:13" ht="15.75" x14ac:dyDescent="0.25">
      <c r="A17" s="135" t="s">
        <v>14</v>
      </c>
      <c r="B17" s="130">
        <v>19</v>
      </c>
      <c r="C17" s="132" t="s">
        <v>21</v>
      </c>
      <c r="D17" s="130" t="s">
        <v>2</v>
      </c>
      <c r="E17" s="134">
        <v>6189609.1908215955</v>
      </c>
      <c r="F17" s="134">
        <v>1452300.727243291</v>
      </c>
      <c r="G17" s="134">
        <f t="shared" si="0"/>
        <v>4737308.4635783043</v>
      </c>
      <c r="H17" s="131">
        <v>1717076.6690421319</v>
      </c>
      <c r="I17" s="131">
        <v>33821.419999999889</v>
      </c>
      <c r="J17" s="34">
        <f t="shared" si="1"/>
        <v>2.7589382285538848</v>
      </c>
      <c r="K17" s="66">
        <f t="shared" si="2"/>
        <v>0.60238825950958186</v>
      </c>
      <c r="L17" s="92">
        <f t="shared" si="3"/>
        <v>50.8</v>
      </c>
      <c r="M17" s="50"/>
    </row>
    <row r="18" spans="1:13" ht="15.75" x14ac:dyDescent="0.25">
      <c r="A18" s="135" t="s">
        <v>14</v>
      </c>
      <c r="B18" s="130">
        <v>21</v>
      </c>
      <c r="C18" s="132" t="s">
        <v>21</v>
      </c>
      <c r="D18" s="130" t="s">
        <v>2</v>
      </c>
      <c r="E18" s="134">
        <v>10258738.168930193</v>
      </c>
      <c r="F18" s="134">
        <v>2150899.123109451</v>
      </c>
      <c r="G18" s="134">
        <f t="shared" si="0"/>
        <v>8107839.0458207428</v>
      </c>
      <c r="H18" s="131">
        <v>3075363.3957893969</v>
      </c>
      <c r="I18" s="131">
        <v>60796.009999999907</v>
      </c>
      <c r="J18" s="34">
        <f t="shared" si="1"/>
        <v>2.6363840633993076</v>
      </c>
      <c r="K18" s="66">
        <f t="shared" si="2"/>
        <v>0.57562970816578773</v>
      </c>
      <c r="L18" s="92">
        <f t="shared" si="3"/>
        <v>50.6</v>
      </c>
      <c r="M18" s="50"/>
    </row>
    <row r="19" spans="1:13" ht="15.75" x14ac:dyDescent="0.25">
      <c r="A19" s="135" t="s">
        <v>14</v>
      </c>
      <c r="B19" s="130">
        <v>22</v>
      </c>
      <c r="C19" s="132" t="s">
        <v>21</v>
      </c>
      <c r="D19" s="130" t="s">
        <v>2</v>
      </c>
      <c r="E19" s="134">
        <v>7024463.0577565189</v>
      </c>
      <c r="F19" s="134">
        <v>1335249.7254493581</v>
      </c>
      <c r="G19" s="134">
        <f t="shared" si="0"/>
        <v>5689213.3323071608</v>
      </c>
      <c r="H19" s="131">
        <v>1455561.2978589213</v>
      </c>
      <c r="I19" s="131">
        <v>43770.410000000127</v>
      </c>
      <c r="J19" s="34">
        <f t="shared" si="1"/>
        <v>3.9086044268116984</v>
      </c>
      <c r="K19" s="66">
        <f t="shared" si="2"/>
        <v>0.85340708008989041</v>
      </c>
      <c r="L19" s="92">
        <f t="shared" si="3"/>
        <v>33.299999999999997</v>
      </c>
      <c r="M19" s="50"/>
    </row>
    <row r="20" spans="1:13" ht="15.75" x14ac:dyDescent="0.25">
      <c r="A20" s="135" t="s">
        <v>14</v>
      </c>
      <c r="B20" s="130">
        <v>25</v>
      </c>
      <c r="C20" s="132" t="s">
        <v>21</v>
      </c>
      <c r="D20" s="130" t="s">
        <v>2</v>
      </c>
      <c r="E20" s="134">
        <v>2133310.300945776</v>
      </c>
      <c r="F20" s="134">
        <v>288698.71281818644</v>
      </c>
      <c r="G20" s="134">
        <f t="shared" si="0"/>
        <v>1844611.5881275896</v>
      </c>
      <c r="H20" s="131">
        <v>228234.57314966645</v>
      </c>
      <c r="I20" s="131">
        <v>11793.729999999994</v>
      </c>
      <c r="J20" s="34">
        <f t="shared" si="1"/>
        <v>8.0820866123467301</v>
      </c>
      <c r="K20" s="66">
        <f t="shared" si="2"/>
        <v>1.7646477319534344</v>
      </c>
      <c r="L20" s="92">
        <f t="shared" si="3"/>
        <v>19.399999999999999</v>
      </c>
      <c r="M20" s="50"/>
    </row>
    <row r="21" spans="1:13" ht="15.75" x14ac:dyDescent="0.25">
      <c r="A21" s="135" t="s">
        <v>14</v>
      </c>
      <c r="B21" s="130">
        <v>54</v>
      </c>
      <c r="C21" s="132" t="s">
        <v>21</v>
      </c>
      <c r="D21" s="130" t="s">
        <v>2</v>
      </c>
      <c r="E21" s="134">
        <v>4654289.3923252681</v>
      </c>
      <c r="F21" s="134">
        <v>1042779.8440128267</v>
      </c>
      <c r="G21" s="134">
        <f t="shared" si="0"/>
        <v>3611509.5483124414</v>
      </c>
      <c r="H21" s="131">
        <v>1103492.5859056886</v>
      </c>
      <c r="I21" s="131">
        <v>26182.499999999829</v>
      </c>
      <c r="J21" s="34">
        <f t="shared" si="1"/>
        <v>3.2727991057124362</v>
      </c>
      <c r="K21" s="66">
        <f t="shared" si="2"/>
        <v>0.71458495757913454</v>
      </c>
      <c r="L21" s="92">
        <f t="shared" si="3"/>
        <v>42.1</v>
      </c>
      <c r="M21" s="50"/>
    </row>
    <row r="22" spans="1:13" ht="15.75" x14ac:dyDescent="0.25">
      <c r="A22" s="135" t="s">
        <v>14</v>
      </c>
      <c r="B22" s="130">
        <v>59</v>
      </c>
      <c r="C22" s="132" t="s">
        <v>21</v>
      </c>
      <c r="D22" s="130" t="s">
        <v>2</v>
      </c>
      <c r="E22" s="134">
        <v>909575.61407163704</v>
      </c>
      <c r="F22" s="134">
        <v>207508.70438232753</v>
      </c>
      <c r="G22" s="134">
        <f t="shared" si="0"/>
        <v>702066.90968930954</v>
      </c>
      <c r="H22" s="131">
        <v>143517.00651818287</v>
      </c>
      <c r="I22" s="131">
        <v>4215.1299999999837</v>
      </c>
      <c r="J22" s="34">
        <f t="shared" si="1"/>
        <v>4.8918725851515115</v>
      </c>
      <c r="K22" s="66">
        <f t="shared" si="2"/>
        <v>1.0680944509064436</v>
      </c>
      <c r="L22" s="92">
        <f t="shared" si="3"/>
        <v>34</v>
      </c>
      <c r="M22" s="50"/>
    </row>
    <row r="23" spans="1:13" ht="15.75" x14ac:dyDescent="0.25">
      <c r="A23" s="135" t="s">
        <v>14</v>
      </c>
      <c r="B23" s="130">
        <v>61</v>
      </c>
      <c r="C23" s="132" t="s">
        <v>21</v>
      </c>
      <c r="D23" s="130" t="s">
        <v>2</v>
      </c>
      <c r="E23" s="134">
        <v>3774484.0928310198</v>
      </c>
      <c r="F23" s="134">
        <v>709342.91250771261</v>
      </c>
      <c r="G23" s="134">
        <f t="shared" si="0"/>
        <v>3065141.1803233074</v>
      </c>
      <c r="H23" s="131">
        <v>679465.11344743159</v>
      </c>
      <c r="I23" s="131">
        <v>22481.509999999969</v>
      </c>
      <c r="J23" s="34">
        <f t="shared" si="1"/>
        <v>4.5111089880267254</v>
      </c>
      <c r="K23" s="66">
        <f t="shared" si="2"/>
        <v>0.9849582943289793</v>
      </c>
      <c r="L23" s="92">
        <f t="shared" si="3"/>
        <v>30.2</v>
      </c>
      <c r="M23" s="50"/>
    </row>
    <row r="24" spans="1:13" ht="15.75" x14ac:dyDescent="0.25">
      <c r="A24" s="135" t="s">
        <v>14</v>
      </c>
      <c r="B24" s="130">
        <v>62</v>
      </c>
      <c r="C24" s="132" t="s">
        <v>21</v>
      </c>
      <c r="D24" s="130" t="s">
        <v>2</v>
      </c>
      <c r="E24" s="134">
        <v>3449813.9311667411</v>
      </c>
      <c r="F24" s="134">
        <v>572071.1019925318</v>
      </c>
      <c r="G24" s="134">
        <f t="shared" si="0"/>
        <v>2877742.8291742094</v>
      </c>
      <c r="H24" s="131">
        <v>609773.53266242566</v>
      </c>
      <c r="I24" s="131">
        <v>20021.490000000049</v>
      </c>
      <c r="J24" s="34">
        <f t="shared" si="1"/>
        <v>4.7193632964180248</v>
      </c>
      <c r="K24" s="66">
        <f t="shared" si="2"/>
        <v>1.0304286673401801</v>
      </c>
      <c r="L24" s="92">
        <f t="shared" si="3"/>
        <v>30.5</v>
      </c>
      <c r="M24" s="50"/>
    </row>
    <row r="25" spans="1:13" ht="15.75" x14ac:dyDescent="0.25">
      <c r="A25" s="135" t="s">
        <v>14</v>
      </c>
      <c r="B25" s="130">
        <v>63</v>
      </c>
      <c r="C25" s="132" t="s">
        <v>21</v>
      </c>
      <c r="D25" s="130" t="s">
        <v>2</v>
      </c>
      <c r="E25" s="134">
        <v>5462713.0725061223</v>
      </c>
      <c r="F25" s="134">
        <v>1048945.3348001759</v>
      </c>
      <c r="G25" s="134">
        <f t="shared" si="0"/>
        <v>4413767.737705946</v>
      </c>
      <c r="H25" s="131">
        <v>1122179.830191941</v>
      </c>
      <c r="I25" s="131">
        <v>33395.309999999961</v>
      </c>
      <c r="J25" s="34">
        <f t="shared" si="1"/>
        <v>3.9332089376004928</v>
      </c>
      <c r="K25" s="66">
        <f t="shared" si="2"/>
        <v>0.85877924401757488</v>
      </c>
      <c r="L25" s="92">
        <f t="shared" si="3"/>
        <v>33.6</v>
      </c>
      <c r="M25" s="50"/>
    </row>
    <row r="26" spans="1:13" ht="15.75" x14ac:dyDescent="0.25">
      <c r="A26" s="135" t="s">
        <v>14</v>
      </c>
      <c r="B26" s="130">
        <v>64</v>
      </c>
      <c r="C26" s="132" t="s">
        <v>21</v>
      </c>
      <c r="D26" s="130" t="s">
        <v>2</v>
      </c>
      <c r="E26" s="134">
        <v>5604793.4234727696</v>
      </c>
      <c r="F26" s="134">
        <v>1148597.5980667823</v>
      </c>
      <c r="G26" s="134">
        <f t="shared" si="0"/>
        <v>4456195.825405987</v>
      </c>
      <c r="H26" s="131">
        <v>1279505.8350774636</v>
      </c>
      <c r="I26" s="131">
        <v>32273.850000000017</v>
      </c>
      <c r="J26" s="34">
        <f t="shared" si="1"/>
        <v>3.4827475602221076</v>
      </c>
      <c r="K26" s="66">
        <f t="shared" si="2"/>
        <v>0.76042523148954311</v>
      </c>
      <c r="L26" s="92">
        <f t="shared" si="3"/>
        <v>39.6</v>
      </c>
      <c r="M26" s="50"/>
    </row>
    <row r="27" spans="1:13" ht="15.75" x14ac:dyDescent="0.25">
      <c r="A27" s="135" t="s">
        <v>14</v>
      </c>
      <c r="B27" s="130">
        <v>67</v>
      </c>
      <c r="C27" s="132" t="s">
        <v>21</v>
      </c>
      <c r="D27" s="130" t="s">
        <v>2</v>
      </c>
      <c r="E27" s="134">
        <v>3310635.5324516241</v>
      </c>
      <c r="F27" s="134">
        <v>308591.55699633592</v>
      </c>
      <c r="G27" s="134">
        <f t="shared" si="0"/>
        <v>3002043.9754552883</v>
      </c>
      <c r="H27" s="131">
        <v>323907.08629386214</v>
      </c>
      <c r="I27" s="131">
        <v>19148.840000000033</v>
      </c>
      <c r="J27" s="34">
        <f t="shared" si="1"/>
        <v>9.2682256810266495</v>
      </c>
      <c r="K27" s="66">
        <f t="shared" si="2"/>
        <v>2.0236300613595306</v>
      </c>
      <c r="L27" s="92">
        <f t="shared" si="3"/>
        <v>16.899999999999999</v>
      </c>
      <c r="M27" s="50"/>
    </row>
    <row r="28" spans="1:13" ht="15.75" x14ac:dyDescent="0.25">
      <c r="A28" s="135" t="s">
        <v>14</v>
      </c>
      <c r="B28" s="130">
        <v>68</v>
      </c>
      <c r="C28" s="132" t="s">
        <v>21</v>
      </c>
      <c r="D28" s="130" t="s">
        <v>2</v>
      </c>
      <c r="E28" s="134">
        <v>4439588.4870221289</v>
      </c>
      <c r="F28" s="134">
        <v>798750.34677329077</v>
      </c>
      <c r="G28" s="134">
        <f t="shared" si="0"/>
        <v>3640838.1402488379</v>
      </c>
      <c r="H28" s="131">
        <v>825152.51726343378</v>
      </c>
      <c r="I28" s="131">
        <v>26071.649999999925</v>
      </c>
      <c r="J28" s="34">
        <f t="shared" si="1"/>
        <v>4.4123214364338939</v>
      </c>
      <c r="K28" s="66">
        <f t="shared" si="2"/>
        <v>0.96338895992006413</v>
      </c>
      <c r="L28" s="92">
        <f t="shared" si="3"/>
        <v>31.6</v>
      </c>
      <c r="M28" s="50"/>
    </row>
    <row r="29" spans="1:13" ht="15.75" x14ac:dyDescent="0.25">
      <c r="A29" s="135" t="s">
        <v>14</v>
      </c>
      <c r="B29" s="130">
        <v>70</v>
      </c>
      <c r="C29" s="132" t="s">
        <v>21</v>
      </c>
      <c r="D29" s="130" t="s">
        <v>2</v>
      </c>
      <c r="E29" s="134">
        <v>1753531.2332340484</v>
      </c>
      <c r="F29" s="134">
        <v>254959.39895851258</v>
      </c>
      <c r="G29" s="134">
        <f t="shared" si="0"/>
        <v>1498571.8342755358</v>
      </c>
      <c r="H29" s="131">
        <v>241977.67710189219</v>
      </c>
      <c r="I29" s="131">
        <v>9741.3600000000188</v>
      </c>
      <c r="J29" s="34">
        <f t="shared" si="1"/>
        <v>6.1930168609913379</v>
      </c>
      <c r="K29" s="66">
        <f t="shared" si="2"/>
        <v>1.3521870875526938</v>
      </c>
      <c r="L29" s="92">
        <f t="shared" si="3"/>
        <v>24.8</v>
      </c>
      <c r="M29" s="50"/>
    </row>
    <row r="30" spans="1:13" ht="15.75" x14ac:dyDescent="0.25">
      <c r="A30" s="135" t="s">
        <v>14</v>
      </c>
      <c r="B30" s="130">
        <v>71</v>
      </c>
      <c r="C30" s="132" t="s">
        <v>21</v>
      </c>
      <c r="D30" s="130" t="s">
        <v>2</v>
      </c>
      <c r="E30" s="134">
        <v>3146468.3139948705</v>
      </c>
      <c r="F30" s="134">
        <v>388233.43876850151</v>
      </c>
      <c r="G30" s="134">
        <f t="shared" si="0"/>
        <v>2758234.8752263691</v>
      </c>
      <c r="H30" s="131">
        <v>432990.14251400495</v>
      </c>
      <c r="I30" s="131">
        <v>18514.900000000122</v>
      </c>
      <c r="J30" s="34">
        <f t="shared" si="1"/>
        <v>6.3702024697644353</v>
      </c>
      <c r="K30" s="66">
        <f t="shared" si="2"/>
        <v>1.3908739016952916</v>
      </c>
      <c r="L30" s="92">
        <f t="shared" si="3"/>
        <v>23.4</v>
      </c>
      <c r="M30" s="50"/>
    </row>
    <row r="31" spans="1:13" ht="15.75" x14ac:dyDescent="0.25">
      <c r="A31" s="135" t="s">
        <v>14</v>
      </c>
      <c r="B31" s="130">
        <v>74</v>
      </c>
      <c r="C31" s="132" t="s">
        <v>21</v>
      </c>
      <c r="D31" s="130" t="s">
        <v>2</v>
      </c>
      <c r="E31" s="134">
        <v>5358078.7959134197</v>
      </c>
      <c r="F31" s="134">
        <v>1037868.7039936937</v>
      </c>
      <c r="G31" s="134">
        <f t="shared" si="0"/>
        <v>4320210.0919197258</v>
      </c>
      <c r="H31" s="131">
        <v>1131023.0666202947</v>
      </c>
      <c r="I31" s="131">
        <v>32189.650000000034</v>
      </c>
      <c r="J31" s="34">
        <f t="shared" si="1"/>
        <v>3.8197365017756089</v>
      </c>
      <c r="K31" s="66">
        <f t="shared" si="2"/>
        <v>0.83400360300777487</v>
      </c>
      <c r="L31" s="92">
        <f t="shared" si="3"/>
        <v>35.1</v>
      </c>
      <c r="M31" s="50"/>
    </row>
    <row r="32" spans="1:13" ht="15.75" x14ac:dyDescent="0.25">
      <c r="A32" s="135" t="s">
        <v>14</v>
      </c>
      <c r="B32" s="130">
        <v>75</v>
      </c>
      <c r="C32" s="132" t="s">
        <v>21</v>
      </c>
      <c r="D32" s="130" t="s">
        <v>2</v>
      </c>
      <c r="E32" s="134">
        <v>1431796.3354144946</v>
      </c>
      <c r="F32" s="134">
        <v>188868.43944010319</v>
      </c>
      <c r="G32" s="134">
        <f t="shared" si="0"/>
        <v>1242927.8959743914</v>
      </c>
      <c r="H32" s="131">
        <v>188446.70162360909</v>
      </c>
      <c r="I32" s="131">
        <v>7917.099999999964</v>
      </c>
      <c r="J32" s="34">
        <f t="shared" si="1"/>
        <v>6.5956468607072409</v>
      </c>
      <c r="K32" s="66">
        <f t="shared" si="2"/>
        <v>1.440097567840009</v>
      </c>
      <c r="L32" s="92">
        <f t="shared" si="3"/>
        <v>23.8</v>
      </c>
      <c r="M32" s="50"/>
    </row>
    <row r="33" spans="1:13" ht="15.75" x14ac:dyDescent="0.25">
      <c r="A33" s="135" t="s">
        <v>14</v>
      </c>
      <c r="B33" s="130">
        <v>141</v>
      </c>
      <c r="C33" s="132" t="s">
        <v>21</v>
      </c>
      <c r="D33" s="130" t="s">
        <v>2</v>
      </c>
      <c r="E33" s="134">
        <v>523409.68897617154</v>
      </c>
      <c r="F33" s="134">
        <v>154516.78196530486</v>
      </c>
      <c r="G33" s="134">
        <f t="shared" si="0"/>
        <v>368892.90701086668</v>
      </c>
      <c r="H33" s="131">
        <v>102832.35318643264</v>
      </c>
      <c r="I33" s="131">
        <v>2721.1599999999949</v>
      </c>
      <c r="J33" s="34">
        <f t="shared" si="1"/>
        <v>3.5873234014403281</v>
      </c>
      <c r="K33" s="66">
        <f t="shared" si="2"/>
        <v>0.78325838459395813</v>
      </c>
      <c r="L33" s="92">
        <f t="shared" si="3"/>
        <v>37.799999999999997</v>
      </c>
      <c r="M33" s="50"/>
    </row>
    <row r="34" spans="1:13" ht="15.75" x14ac:dyDescent="0.25">
      <c r="A34" s="135" t="s">
        <v>14</v>
      </c>
      <c r="B34" s="130">
        <v>262</v>
      </c>
      <c r="C34" s="132" t="s">
        <v>21</v>
      </c>
      <c r="D34" s="130" t="s">
        <v>2</v>
      </c>
      <c r="E34" s="134">
        <v>338140.85745820164</v>
      </c>
      <c r="F34" s="134">
        <v>52020.98793154538</v>
      </c>
      <c r="G34" s="134">
        <f t="shared" si="0"/>
        <v>286119.86952665629</v>
      </c>
      <c r="H34" s="131">
        <v>31974.235333860648</v>
      </c>
      <c r="I34" s="131">
        <v>1541.7799999999984</v>
      </c>
      <c r="J34" s="34">
        <f t="shared" si="1"/>
        <v>8.9484507303809053</v>
      </c>
      <c r="K34" s="66">
        <f t="shared" si="2"/>
        <v>1.9538102031399356</v>
      </c>
      <c r="L34" s="92">
        <f t="shared" si="3"/>
        <v>20.7</v>
      </c>
      <c r="M34" s="50"/>
    </row>
    <row r="35" spans="1:13" ht="15.75" x14ac:dyDescent="0.25">
      <c r="A35" s="135" t="s">
        <v>14</v>
      </c>
      <c r="B35" s="130">
        <v>824</v>
      </c>
      <c r="C35" s="132" t="s">
        <v>21</v>
      </c>
      <c r="D35" s="130" t="s">
        <v>2</v>
      </c>
      <c r="E35" s="134">
        <v>270791.22213410895</v>
      </c>
      <c r="F35" s="134">
        <v>71602.600844423694</v>
      </c>
      <c r="G35" s="134">
        <f t="shared" si="0"/>
        <v>199188.62128968525</v>
      </c>
      <c r="H35" s="131">
        <v>40377.832461375401</v>
      </c>
      <c r="I35" s="131">
        <v>1158.0800000000027</v>
      </c>
      <c r="J35" s="34">
        <f t="shared" si="1"/>
        <v>4.933118227191243</v>
      </c>
      <c r="K35" s="66">
        <f t="shared" si="2"/>
        <v>1.0771000496050749</v>
      </c>
      <c r="L35" s="92">
        <f t="shared" si="3"/>
        <v>34.9</v>
      </c>
      <c r="M35" s="50"/>
    </row>
    <row r="36" spans="1:13" ht="15.75" x14ac:dyDescent="0.25">
      <c r="A36" s="135" t="s">
        <v>14</v>
      </c>
      <c r="B36" s="130">
        <v>825</v>
      </c>
      <c r="C36" s="132" t="s">
        <v>21</v>
      </c>
      <c r="D36" s="130" t="s">
        <v>2</v>
      </c>
      <c r="E36" s="134">
        <v>983500.44540241593</v>
      </c>
      <c r="F36" s="134">
        <v>281405.32400772127</v>
      </c>
      <c r="G36" s="134">
        <f t="shared" ref="G36:G67" si="4">+E36-F36</f>
        <v>702095.12139469467</v>
      </c>
      <c r="H36" s="131">
        <v>157704.89777242855</v>
      </c>
      <c r="I36" s="131">
        <v>4797.0500000000184</v>
      </c>
      <c r="J36" s="34">
        <f t="shared" si="1"/>
        <v>4.4519550839050828</v>
      </c>
      <c r="K36" s="66">
        <f t="shared" si="2"/>
        <v>0.97204259473910104</v>
      </c>
      <c r="L36" s="92">
        <f t="shared" si="3"/>
        <v>32.9</v>
      </c>
      <c r="M36" s="50"/>
    </row>
    <row r="37" spans="1:13" ht="15.75" x14ac:dyDescent="0.25">
      <c r="A37" s="4" t="s">
        <v>14</v>
      </c>
      <c r="B37" s="130">
        <v>2</v>
      </c>
      <c r="C37" s="132" t="s">
        <v>21</v>
      </c>
      <c r="D37" s="130" t="s">
        <v>4</v>
      </c>
      <c r="E37" s="134">
        <v>677960.10672636889</v>
      </c>
      <c r="F37" s="134">
        <v>112324.7269460074</v>
      </c>
      <c r="G37" s="134">
        <f t="shared" si="4"/>
        <v>565635.37978036143</v>
      </c>
      <c r="H37" s="131">
        <v>165933.46285979659</v>
      </c>
      <c r="I37" s="131">
        <v>4062.8600000000029</v>
      </c>
      <c r="J37" s="34">
        <f t="shared" si="1"/>
        <v>3.4088083863969501</v>
      </c>
      <c r="K37" s="66">
        <f t="shared" si="2"/>
        <v>0.55882104695031976</v>
      </c>
      <c r="L37" s="92">
        <f t="shared" si="3"/>
        <v>40.799999999999997</v>
      </c>
      <c r="M37" s="50"/>
    </row>
    <row r="38" spans="1:13" ht="15.75" x14ac:dyDescent="0.25">
      <c r="A38" s="4" t="s">
        <v>14</v>
      </c>
      <c r="B38" s="130">
        <v>3</v>
      </c>
      <c r="C38" s="132" t="s">
        <v>21</v>
      </c>
      <c r="D38" s="130" t="s">
        <v>4</v>
      </c>
      <c r="E38" s="134">
        <v>1115709.0338532147</v>
      </c>
      <c r="F38" s="134">
        <v>120064.58040515023</v>
      </c>
      <c r="G38" s="134">
        <f t="shared" si="4"/>
        <v>995644.45344806451</v>
      </c>
      <c r="H38" s="131">
        <v>158416.35153561315</v>
      </c>
      <c r="I38" s="131">
        <v>6685.450000000008</v>
      </c>
      <c r="J38" s="34">
        <f t="shared" si="1"/>
        <v>6.2849853805920812</v>
      </c>
      <c r="K38" s="66">
        <f t="shared" si="2"/>
        <v>1.03032547222821</v>
      </c>
      <c r="L38" s="92">
        <f t="shared" si="3"/>
        <v>23.7</v>
      </c>
      <c r="M38" s="50"/>
    </row>
    <row r="39" spans="1:13" ht="15.75" x14ac:dyDescent="0.25">
      <c r="A39" s="4" t="s">
        <v>14</v>
      </c>
      <c r="B39" s="130">
        <v>4</v>
      </c>
      <c r="C39" s="132" t="s">
        <v>21</v>
      </c>
      <c r="D39" s="130" t="s">
        <v>4</v>
      </c>
      <c r="E39" s="134">
        <v>1219871.8232809694</v>
      </c>
      <c r="F39" s="134">
        <v>159522.93003138815</v>
      </c>
      <c r="G39" s="134">
        <f t="shared" si="4"/>
        <v>1060348.8932495813</v>
      </c>
      <c r="H39" s="131">
        <v>180726.75905290269</v>
      </c>
      <c r="I39" s="131">
        <v>7228.7500000000018</v>
      </c>
      <c r="J39" s="34">
        <f t="shared" si="1"/>
        <v>5.8671383186769477</v>
      </c>
      <c r="K39" s="66">
        <f t="shared" si="2"/>
        <v>0.96182595388146686</v>
      </c>
      <c r="L39" s="92">
        <f t="shared" si="3"/>
        <v>25</v>
      </c>
      <c r="M39" s="50"/>
    </row>
    <row r="40" spans="1:13" ht="15.75" x14ac:dyDescent="0.25">
      <c r="A40" s="4" t="s">
        <v>14</v>
      </c>
      <c r="B40" s="130">
        <v>5</v>
      </c>
      <c r="C40" s="132" t="s">
        <v>21</v>
      </c>
      <c r="D40" s="130" t="s">
        <v>4</v>
      </c>
      <c r="E40" s="134">
        <v>2057781.3882821181</v>
      </c>
      <c r="F40" s="134">
        <v>426357.21802303969</v>
      </c>
      <c r="G40" s="134">
        <f t="shared" si="4"/>
        <v>1631424.1702590785</v>
      </c>
      <c r="H40" s="131">
        <v>587574.32197064115</v>
      </c>
      <c r="I40" s="131">
        <v>12575.550000000003</v>
      </c>
      <c r="J40" s="34">
        <f t="shared" si="1"/>
        <v>2.7765409570444</v>
      </c>
      <c r="K40" s="66">
        <f t="shared" si="2"/>
        <v>0.45517064869580331</v>
      </c>
      <c r="L40" s="92">
        <f t="shared" si="3"/>
        <v>46.7</v>
      </c>
      <c r="M40" s="50"/>
    </row>
    <row r="41" spans="1:13" ht="15.75" x14ac:dyDescent="0.25">
      <c r="A41" s="4" t="s">
        <v>14</v>
      </c>
      <c r="B41" s="130">
        <v>6</v>
      </c>
      <c r="C41" s="132" t="s">
        <v>21</v>
      </c>
      <c r="D41" s="130" t="s">
        <v>4</v>
      </c>
      <c r="E41" s="134">
        <v>1292127.2313076314</v>
      </c>
      <c r="F41" s="134">
        <v>196487.29916941054</v>
      </c>
      <c r="G41" s="134">
        <f t="shared" si="4"/>
        <v>1095639.9321382209</v>
      </c>
      <c r="H41" s="131">
        <v>247391.31514360657</v>
      </c>
      <c r="I41" s="131">
        <v>7526.6799999999985</v>
      </c>
      <c r="J41" s="34">
        <f t="shared" si="1"/>
        <v>4.4287728188930968</v>
      </c>
      <c r="K41" s="66">
        <f t="shared" si="2"/>
        <v>0.72602833096608144</v>
      </c>
      <c r="L41" s="92">
        <f t="shared" si="3"/>
        <v>32.9</v>
      </c>
      <c r="M41" s="50"/>
    </row>
    <row r="42" spans="1:13" ht="15.75" x14ac:dyDescent="0.25">
      <c r="A42" s="4" t="s">
        <v>14</v>
      </c>
      <c r="B42" s="130">
        <v>7</v>
      </c>
      <c r="C42" s="132" t="s">
        <v>21</v>
      </c>
      <c r="D42" s="130" t="s">
        <v>4</v>
      </c>
      <c r="E42" s="134">
        <v>616086.38483418582</v>
      </c>
      <c r="F42" s="134">
        <v>41771.585681398443</v>
      </c>
      <c r="G42" s="134">
        <f t="shared" si="4"/>
        <v>574314.79915278743</v>
      </c>
      <c r="H42" s="131">
        <v>57585.541208270042</v>
      </c>
      <c r="I42" s="131">
        <v>3482.35</v>
      </c>
      <c r="J42" s="34">
        <f t="shared" si="1"/>
        <v>9.9732465320705934</v>
      </c>
      <c r="K42" s="66">
        <f t="shared" si="2"/>
        <v>1.6349584478804253</v>
      </c>
      <c r="L42" s="92">
        <f t="shared" si="3"/>
        <v>16.5</v>
      </c>
      <c r="M42" s="50"/>
    </row>
    <row r="43" spans="1:13" ht="15.75" x14ac:dyDescent="0.25">
      <c r="A43" s="4" t="s">
        <v>14</v>
      </c>
      <c r="B43" s="130">
        <v>9</v>
      </c>
      <c r="C43" s="132" t="s">
        <v>21</v>
      </c>
      <c r="D43" s="130" t="s">
        <v>4</v>
      </c>
      <c r="E43" s="134">
        <v>607666.23905166169</v>
      </c>
      <c r="F43" s="134">
        <v>66405.319848866813</v>
      </c>
      <c r="G43" s="134">
        <f t="shared" si="4"/>
        <v>541260.9192027949</v>
      </c>
      <c r="H43" s="131">
        <v>90634.679188678754</v>
      </c>
      <c r="I43" s="131">
        <v>3658.9200000000019</v>
      </c>
      <c r="J43" s="34">
        <f t="shared" si="1"/>
        <v>5.9718964534096814</v>
      </c>
      <c r="K43" s="66">
        <f t="shared" si="2"/>
        <v>0.9789994185917511</v>
      </c>
      <c r="L43" s="92">
        <f t="shared" si="3"/>
        <v>24.8</v>
      </c>
      <c r="M43" s="50"/>
    </row>
    <row r="44" spans="1:13" ht="15.75" x14ac:dyDescent="0.25">
      <c r="A44" s="4" t="s">
        <v>14</v>
      </c>
      <c r="B44" s="130">
        <v>10</v>
      </c>
      <c r="C44" s="132" t="s">
        <v>21</v>
      </c>
      <c r="D44" s="130" t="s">
        <v>4</v>
      </c>
      <c r="E44" s="134">
        <v>1259526.7125254755</v>
      </c>
      <c r="F44" s="134">
        <v>193523.84336853164</v>
      </c>
      <c r="G44" s="134">
        <f t="shared" si="4"/>
        <v>1066002.8691569439</v>
      </c>
      <c r="H44" s="131">
        <v>259374.83229223976</v>
      </c>
      <c r="I44" s="131">
        <v>7175.159999999998</v>
      </c>
      <c r="J44" s="34">
        <f t="shared" si="1"/>
        <v>4.1098932372739601</v>
      </c>
      <c r="K44" s="66">
        <f t="shared" si="2"/>
        <v>0.67375298971704267</v>
      </c>
      <c r="L44" s="92">
        <f t="shared" si="3"/>
        <v>36.1</v>
      </c>
      <c r="M44" s="50"/>
    </row>
    <row r="45" spans="1:13" ht="15.75" x14ac:dyDescent="0.25">
      <c r="A45" s="4" t="s">
        <v>14</v>
      </c>
      <c r="B45" s="130">
        <v>11</v>
      </c>
      <c r="C45" s="132" t="s">
        <v>21</v>
      </c>
      <c r="D45" s="130" t="s">
        <v>4</v>
      </c>
      <c r="E45" s="134">
        <v>867418.5116936476</v>
      </c>
      <c r="F45" s="134">
        <v>92462.874955041858</v>
      </c>
      <c r="G45" s="134">
        <f t="shared" si="4"/>
        <v>774955.6367386058</v>
      </c>
      <c r="H45" s="131">
        <v>115232.85843070949</v>
      </c>
      <c r="I45" s="131">
        <v>5402.4300000000021</v>
      </c>
      <c r="J45" s="34">
        <f t="shared" si="1"/>
        <v>6.7251272535653825</v>
      </c>
      <c r="K45" s="66">
        <f t="shared" si="2"/>
        <v>1.1024798776336693</v>
      </c>
      <c r="L45" s="92">
        <f t="shared" si="3"/>
        <v>21.3</v>
      </c>
      <c r="M45" s="50"/>
    </row>
    <row r="46" spans="1:13" ht="15.75" x14ac:dyDescent="0.25">
      <c r="A46" s="4" t="s">
        <v>14</v>
      </c>
      <c r="B46" s="130">
        <v>12</v>
      </c>
      <c r="C46" s="132" t="s">
        <v>21</v>
      </c>
      <c r="D46" s="130" t="s">
        <v>4</v>
      </c>
      <c r="E46" s="134">
        <v>368245.5691824808</v>
      </c>
      <c r="F46" s="134">
        <v>38244.060520300467</v>
      </c>
      <c r="G46" s="134">
        <f t="shared" si="4"/>
        <v>330001.50866218033</v>
      </c>
      <c r="H46" s="131">
        <v>47864.055778474118</v>
      </c>
      <c r="I46" s="131">
        <v>2048.4500000000021</v>
      </c>
      <c r="J46" s="34">
        <f t="shared" si="1"/>
        <v>6.8945579996292707</v>
      </c>
      <c r="K46" s="66">
        <f t="shared" si="2"/>
        <v>1.1302554097752904</v>
      </c>
      <c r="L46" s="92">
        <f t="shared" si="3"/>
        <v>23.4</v>
      </c>
      <c r="M46" s="50"/>
    </row>
    <row r="47" spans="1:13" ht="15.75" x14ac:dyDescent="0.25">
      <c r="A47" s="4" t="s">
        <v>14</v>
      </c>
      <c r="B47" s="130">
        <v>14</v>
      </c>
      <c r="C47" s="132" t="s">
        <v>21</v>
      </c>
      <c r="D47" s="130" t="s">
        <v>4</v>
      </c>
      <c r="E47" s="134">
        <v>905083.67385351483</v>
      </c>
      <c r="F47" s="134">
        <v>114976.33529647066</v>
      </c>
      <c r="G47" s="134">
        <f t="shared" si="4"/>
        <v>790107.33855704416</v>
      </c>
      <c r="H47" s="131">
        <v>156225.36223307071</v>
      </c>
      <c r="I47" s="131">
        <v>5653.1800000000057</v>
      </c>
      <c r="J47" s="34">
        <f t="shared" si="1"/>
        <v>5.0574844395514518</v>
      </c>
      <c r="K47" s="66">
        <f t="shared" si="2"/>
        <v>0.82909580976253316</v>
      </c>
      <c r="L47" s="92">
        <f t="shared" si="3"/>
        <v>27.6</v>
      </c>
      <c r="M47" s="50"/>
    </row>
    <row r="48" spans="1:13" ht="15.75" x14ac:dyDescent="0.25">
      <c r="A48" s="4" t="s">
        <v>14</v>
      </c>
      <c r="B48" s="130">
        <v>17</v>
      </c>
      <c r="C48" s="132" t="s">
        <v>21</v>
      </c>
      <c r="D48" s="130" t="s">
        <v>4</v>
      </c>
      <c r="E48" s="134">
        <v>916346.83599200682</v>
      </c>
      <c r="F48" s="134">
        <v>136573.47056084324</v>
      </c>
      <c r="G48" s="134">
        <f t="shared" si="4"/>
        <v>779773.36543116358</v>
      </c>
      <c r="H48" s="131">
        <v>179067.04347221737</v>
      </c>
      <c r="I48" s="131">
        <v>5441.099999999994</v>
      </c>
      <c r="J48" s="34">
        <f t="shared" si="1"/>
        <v>4.3546447761178735</v>
      </c>
      <c r="K48" s="66">
        <f t="shared" si="2"/>
        <v>0.71387619280620884</v>
      </c>
      <c r="L48" s="92">
        <f t="shared" si="3"/>
        <v>32.9</v>
      </c>
      <c r="M48" s="50"/>
    </row>
    <row r="49" spans="1:13" ht="15.75" x14ac:dyDescent="0.25">
      <c r="A49" s="4" t="s">
        <v>14</v>
      </c>
      <c r="B49" s="130">
        <v>18</v>
      </c>
      <c r="C49" s="132" t="s">
        <v>21</v>
      </c>
      <c r="D49" s="130" t="s">
        <v>4</v>
      </c>
      <c r="E49" s="134">
        <v>1637658.137590179</v>
      </c>
      <c r="F49" s="134">
        <v>235126.58469247608</v>
      </c>
      <c r="G49" s="134">
        <f t="shared" si="4"/>
        <v>1402531.5528977029</v>
      </c>
      <c r="H49" s="131">
        <v>351667.16786113154</v>
      </c>
      <c r="I49" s="131">
        <v>9834.3599999999951</v>
      </c>
      <c r="J49" s="34">
        <f t="shared" si="1"/>
        <v>3.9882356986238277</v>
      </c>
      <c r="K49" s="66">
        <f t="shared" si="2"/>
        <v>0.65380913092193904</v>
      </c>
      <c r="L49" s="92">
        <f t="shared" si="3"/>
        <v>35.799999999999997</v>
      </c>
      <c r="M49" s="50"/>
    </row>
    <row r="50" spans="1:13" ht="15.75" x14ac:dyDescent="0.25">
      <c r="A50" s="4" t="s">
        <v>14</v>
      </c>
      <c r="B50" s="130">
        <v>19</v>
      </c>
      <c r="C50" s="132" t="s">
        <v>21</v>
      </c>
      <c r="D50" s="130" t="s">
        <v>4</v>
      </c>
      <c r="E50" s="134">
        <v>786639.17945957161</v>
      </c>
      <c r="F50" s="134">
        <v>161556.85128617796</v>
      </c>
      <c r="G50" s="134">
        <f t="shared" si="4"/>
        <v>625082.32817339362</v>
      </c>
      <c r="H50" s="131">
        <v>223618.87529097387</v>
      </c>
      <c r="I50" s="131">
        <v>4450.1100000000024</v>
      </c>
      <c r="J50" s="34">
        <f t="shared" si="1"/>
        <v>2.795302173665053</v>
      </c>
      <c r="K50" s="66">
        <f t="shared" si="2"/>
        <v>0.45824625797787755</v>
      </c>
      <c r="L50" s="92">
        <f t="shared" si="3"/>
        <v>50.3</v>
      </c>
      <c r="M50" s="50"/>
    </row>
    <row r="51" spans="1:13" ht="15.75" x14ac:dyDescent="0.25">
      <c r="A51" s="4" t="s">
        <v>14</v>
      </c>
      <c r="B51" s="130">
        <v>21</v>
      </c>
      <c r="C51" s="132" t="s">
        <v>21</v>
      </c>
      <c r="D51" s="130" t="s">
        <v>4</v>
      </c>
      <c r="E51" s="134">
        <v>1860689.5036172932</v>
      </c>
      <c r="F51" s="134">
        <v>294747.69647378224</v>
      </c>
      <c r="G51" s="134">
        <f t="shared" si="4"/>
        <v>1565941.807143511</v>
      </c>
      <c r="H51" s="131">
        <v>495620.7248794451</v>
      </c>
      <c r="I51" s="131">
        <v>11089.49</v>
      </c>
      <c r="J51" s="34">
        <f t="shared" si="1"/>
        <v>3.1595567508287936</v>
      </c>
      <c r="K51" s="66">
        <f t="shared" si="2"/>
        <v>0.51796012308668749</v>
      </c>
      <c r="L51" s="92">
        <f t="shared" si="3"/>
        <v>44.7</v>
      </c>
      <c r="M51" s="50"/>
    </row>
    <row r="52" spans="1:13" ht="15.75" x14ac:dyDescent="0.25">
      <c r="A52" s="4" t="s">
        <v>14</v>
      </c>
      <c r="B52" s="130">
        <v>22</v>
      </c>
      <c r="C52" s="132" t="s">
        <v>21</v>
      </c>
      <c r="D52" s="130" t="s">
        <v>4</v>
      </c>
      <c r="E52" s="134">
        <v>1084899.6538117719</v>
      </c>
      <c r="F52" s="134">
        <v>149517.16161059492</v>
      </c>
      <c r="G52" s="134">
        <f t="shared" si="4"/>
        <v>935382.49220117694</v>
      </c>
      <c r="H52" s="131">
        <v>200969.72929598863</v>
      </c>
      <c r="I52" s="131">
        <v>6611.0500000000056</v>
      </c>
      <c r="J52" s="34">
        <f t="shared" si="1"/>
        <v>4.6543451866004339</v>
      </c>
      <c r="K52" s="66">
        <f t="shared" si="2"/>
        <v>0.76300740763941544</v>
      </c>
      <c r="L52" s="92">
        <f t="shared" si="3"/>
        <v>30.4</v>
      </c>
      <c r="M52" s="50"/>
    </row>
    <row r="53" spans="1:13" ht="15.75" x14ac:dyDescent="0.25">
      <c r="A53" s="4" t="s">
        <v>14</v>
      </c>
      <c r="B53" s="130">
        <v>25</v>
      </c>
      <c r="C53" s="132" t="s">
        <v>21</v>
      </c>
      <c r="D53" s="130" t="s">
        <v>4</v>
      </c>
      <c r="E53" s="134">
        <v>143553.74835710603</v>
      </c>
      <c r="F53" s="134">
        <v>10180.620583405076</v>
      </c>
      <c r="G53" s="134">
        <f t="shared" si="4"/>
        <v>133373.12777370095</v>
      </c>
      <c r="H53" s="131">
        <v>11572.706654406495</v>
      </c>
      <c r="I53" s="131">
        <v>861.1499999999993</v>
      </c>
      <c r="J53" s="34">
        <f t="shared" si="1"/>
        <v>11.524799837807777</v>
      </c>
      <c r="K53" s="66">
        <f t="shared" si="2"/>
        <v>1.889311448820947</v>
      </c>
      <c r="L53" s="92">
        <f t="shared" si="3"/>
        <v>13.4</v>
      </c>
      <c r="M53" s="50"/>
    </row>
    <row r="54" spans="1:13" ht="15.75" x14ac:dyDescent="0.25">
      <c r="A54" s="4" t="s">
        <v>14</v>
      </c>
      <c r="B54" s="130">
        <v>54</v>
      </c>
      <c r="C54" s="132" t="s">
        <v>21</v>
      </c>
      <c r="D54" s="130" t="s">
        <v>4</v>
      </c>
      <c r="E54" s="134">
        <v>827584.25233204546</v>
      </c>
      <c r="F54" s="134">
        <v>150168.50781978029</v>
      </c>
      <c r="G54" s="134">
        <f t="shared" si="4"/>
        <v>677415.7445122652</v>
      </c>
      <c r="H54" s="131">
        <v>177366.14388208571</v>
      </c>
      <c r="I54" s="131">
        <v>4608.4000000000033</v>
      </c>
      <c r="J54" s="34">
        <f t="shared" si="1"/>
        <v>3.8193069414792942</v>
      </c>
      <c r="K54" s="66">
        <f t="shared" si="2"/>
        <v>0.62611589204578599</v>
      </c>
      <c r="L54" s="92">
        <f t="shared" si="3"/>
        <v>38.5</v>
      </c>
      <c r="M54" s="50"/>
    </row>
    <row r="55" spans="1:13" ht="15.75" x14ac:dyDescent="0.25">
      <c r="A55" s="4" t="s">
        <v>14</v>
      </c>
      <c r="B55" s="130">
        <v>61</v>
      </c>
      <c r="C55" s="132" t="s">
        <v>21</v>
      </c>
      <c r="D55" s="130" t="s">
        <v>4</v>
      </c>
      <c r="E55" s="134">
        <v>275857.14672694169</v>
      </c>
      <c r="F55" s="134">
        <v>28122.85366386404</v>
      </c>
      <c r="G55" s="134">
        <f t="shared" si="4"/>
        <v>247734.29306307764</v>
      </c>
      <c r="H55" s="131">
        <v>34839.612791086023</v>
      </c>
      <c r="I55" s="131">
        <v>1604.5399999999991</v>
      </c>
      <c r="J55" s="34">
        <f t="shared" si="1"/>
        <v>7.1107074165434563</v>
      </c>
      <c r="K55" s="66">
        <f t="shared" si="2"/>
        <v>1.1656897404169602</v>
      </c>
      <c r="L55" s="92">
        <f t="shared" si="3"/>
        <v>21.7</v>
      </c>
      <c r="M55" s="50"/>
    </row>
    <row r="56" spans="1:13" ht="15.75" x14ac:dyDescent="0.25">
      <c r="A56" s="4" t="s">
        <v>14</v>
      </c>
      <c r="B56" s="130">
        <v>62</v>
      </c>
      <c r="C56" s="132" t="s">
        <v>21</v>
      </c>
      <c r="D56" s="130" t="s">
        <v>4</v>
      </c>
      <c r="E56" s="134">
        <v>527413.4862327727</v>
      </c>
      <c r="F56" s="134">
        <v>66072.223638862881</v>
      </c>
      <c r="G56" s="134">
        <f t="shared" si="4"/>
        <v>461341.26259390981</v>
      </c>
      <c r="H56" s="131">
        <v>80527.093670323899</v>
      </c>
      <c r="I56" s="131">
        <v>3072.2600000000016</v>
      </c>
      <c r="J56" s="34">
        <f t="shared" si="1"/>
        <v>5.729019160714163</v>
      </c>
      <c r="K56" s="66">
        <f t="shared" si="2"/>
        <v>0.93918346896953497</v>
      </c>
      <c r="L56" s="92">
        <f t="shared" si="3"/>
        <v>26.2</v>
      </c>
      <c r="M56" s="50"/>
    </row>
    <row r="57" spans="1:13" ht="15.75" x14ac:dyDescent="0.25">
      <c r="A57" s="4" t="s">
        <v>14</v>
      </c>
      <c r="B57" s="130">
        <v>63</v>
      </c>
      <c r="C57" s="132" t="s">
        <v>21</v>
      </c>
      <c r="D57" s="130" t="s">
        <v>4</v>
      </c>
      <c r="E57" s="134">
        <v>996203.69333816168</v>
      </c>
      <c r="F57" s="134">
        <v>123042.84390528005</v>
      </c>
      <c r="G57" s="134">
        <f t="shared" si="4"/>
        <v>873160.84943288169</v>
      </c>
      <c r="H57" s="131">
        <v>156971.82240428467</v>
      </c>
      <c r="I57" s="131">
        <v>5930.6999999999962</v>
      </c>
      <c r="J57" s="34">
        <f t="shared" si="1"/>
        <v>5.5625324090589654</v>
      </c>
      <c r="K57" s="66">
        <f t="shared" si="2"/>
        <v>0.91189055886212556</v>
      </c>
      <c r="L57" s="92">
        <f t="shared" si="3"/>
        <v>26.5</v>
      </c>
      <c r="M57" s="50"/>
    </row>
    <row r="58" spans="1:13" ht="15.75" x14ac:dyDescent="0.25">
      <c r="A58" s="4" t="s">
        <v>14</v>
      </c>
      <c r="B58" s="130">
        <v>64</v>
      </c>
      <c r="C58" s="132" t="s">
        <v>21</v>
      </c>
      <c r="D58" s="130" t="s">
        <v>4</v>
      </c>
      <c r="E58" s="134">
        <v>887820.58129816991</v>
      </c>
      <c r="F58" s="134">
        <v>132340.42303731848</v>
      </c>
      <c r="G58" s="134">
        <f t="shared" si="4"/>
        <v>755480.1582608514</v>
      </c>
      <c r="H58" s="131">
        <v>174852.88970562609</v>
      </c>
      <c r="I58" s="131">
        <v>5264.310000000004</v>
      </c>
      <c r="J58" s="34">
        <f t="shared" si="1"/>
        <v>4.3206615545945022</v>
      </c>
      <c r="K58" s="66">
        <f t="shared" si="2"/>
        <v>0.70830517288434469</v>
      </c>
      <c r="L58" s="92">
        <f t="shared" si="3"/>
        <v>33.200000000000003</v>
      </c>
      <c r="M58" s="50"/>
    </row>
    <row r="59" spans="1:13" ht="15.75" x14ac:dyDescent="0.25">
      <c r="A59" s="4" t="s">
        <v>14</v>
      </c>
      <c r="B59" s="130">
        <v>67</v>
      </c>
      <c r="C59" s="132" t="s">
        <v>21</v>
      </c>
      <c r="D59" s="130" t="s">
        <v>4</v>
      </c>
      <c r="E59" s="134">
        <v>590496.67520023114</v>
      </c>
      <c r="F59" s="134">
        <v>26452.943783119033</v>
      </c>
      <c r="G59" s="134">
        <f t="shared" si="4"/>
        <v>564043.73141711205</v>
      </c>
      <c r="H59" s="131">
        <v>36491.091569882112</v>
      </c>
      <c r="I59" s="131">
        <v>3273.8099999999995</v>
      </c>
      <c r="J59" s="34">
        <f t="shared" si="1"/>
        <v>15.457025458855965</v>
      </c>
      <c r="K59" s="66">
        <f t="shared" si="2"/>
        <v>2.5339385998124535</v>
      </c>
      <c r="L59" s="92">
        <f t="shared" si="3"/>
        <v>11.1</v>
      </c>
      <c r="M59" s="50"/>
    </row>
    <row r="60" spans="1:13" ht="15.75" x14ac:dyDescent="0.25">
      <c r="A60" s="4" t="s">
        <v>14</v>
      </c>
      <c r="B60" s="130">
        <v>68</v>
      </c>
      <c r="C60" s="132" t="s">
        <v>21</v>
      </c>
      <c r="D60" s="130" t="s">
        <v>4</v>
      </c>
      <c r="E60" s="134">
        <v>762507.49263458035</v>
      </c>
      <c r="F60" s="134">
        <v>90093.623819099652</v>
      </c>
      <c r="G60" s="134">
        <f t="shared" si="4"/>
        <v>672413.86881548073</v>
      </c>
      <c r="H60" s="131">
        <v>115281.24964180887</v>
      </c>
      <c r="I60" s="131">
        <v>4671.2599999999966</v>
      </c>
      <c r="J60" s="34">
        <f t="shared" si="1"/>
        <v>5.8328121086884668</v>
      </c>
      <c r="K60" s="66">
        <f t="shared" si="2"/>
        <v>0.9561987063423717</v>
      </c>
      <c r="L60" s="92">
        <f t="shared" si="3"/>
        <v>24.7</v>
      </c>
      <c r="M60" s="50"/>
    </row>
    <row r="61" spans="1:13" ht="15.75" x14ac:dyDescent="0.25">
      <c r="A61" s="4" t="s">
        <v>14</v>
      </c>
      <c r="B61" s="130">
        <v>70</v>
      </c>
      <c r="C61" s="132" t="s">
        <v>21</v>
      </c>
      <c r="D61" s="130" t="s">
        <v>4</v>
      </c>
      <c r="E61" s="134">
        <v>103078.88143444684</v>
      </c>
      <c r="F61" s="134">
        <v>8756.0197853750651</v>
      </c>
      <c r="G61" s="134">
        <f t="shared" si="4"/>
        <v>94322.861649071769</v>
      </c>
      <c r="H61" s="131">
        <v>10854.045689568795</v>
      </c>
      <c r="I61" s="131">
        <v>573.99</v>
      </c>
      <c r="J61" s="34">
        <f t="shared" si="1"/>
        <v>8.6901109822782576</v>
      </c>
      <c r="K61" s="66">
        <f t="shared" si="2"/>
        <v>1.4246083577505342</v>
      </c>
      <c r="L61" s="92">
        <f t="shared" si="3"/>
        <v>18.899999999999999</v>
      </c>
      <c r="M61" s="50"/>
    </row>
    <row r="62" spans="1:13" ht="15.75" x14ac:dyDescent="0.25">
      <c r="A62" s="4" t="s">
        <v>14</v>
      </c>
      <c r="B62" s="130">
        <v>71</v>
      </c>
      <c r="C62" s="132" t="s">
        <v>21</v>
      </c>
      <c r="D62" s="130" t="s">
        <v>4</v>
      </c>
      <c r="E62" s="134">
        <v>403946.6285601487</v>
      </c>
      <c r="F62" s="134">
        <v>26186.645893923462</v>
      </c>
      <c r="G62" s="134">
        <f t="shared" si="4"/>
        <v>377759.98266622523</v>
      </c>
      <c r="H62" s="131">
        <v>34932.276812340169</v>
      </c>
      <c r="I62" s="131">
        <v>2225.0400000000009</v>
      </c>
      <c r="J62" s="34">
        <f t="shared" si="1"/>
        <v>10.814067021614171</v>
      </c>
      <c r="K62" s="66">
        <f t="shared" si="2"/>
        <v>1.7727978723957658</v>
      </c>
      <c r="L62" s="92">
        <f t="shared" si="3"/>
        <v>15.7</v>
      </c>
      <c r="M62" s="50"/>
    </row>
    <row r="63" spans="1:13" ht="15.75" x14ac:dyDescent="0.25">
      <c r="A63" s="4" t="s">
        <v>14</v>
      </c>
      <c r="B63" s="130">
        <v>74</v>
      </c>
      <c r="C63" s="132" t="s">
        <v>21</v>
      </c>
      <c r="D63" s="130" t="s">
        <v>4</v>
      </c>
      <c r="E63" s="134">
        <v>886866.07603219559</v>
      </c>
      <c r="F63" s="134">
        <v>110679.27191318013</v>
      </c>
      <c r="G63" s="134">
        <f t="shared" si="4"/>
        <v>776186.80411901546</v>
      </c>
      <c r="H63" s="131">
        <v>145426.91495625442</v>
      </c>
      <c r="I63" s="131">
        <v>5539.909999999998</v>
      </c>
      <c r="J63" s="34">
        <f t="shared" si="1"/>
        <v>5.3372981497441421</v>
      </c>
      <c r="K63" s="66">
        <f t="shared" si="2"/>
        <v>0.87496690979412173</v>
      </c>
      <c r="L63" s="92">
        <f t="shared" si="3"/>
        <v>26.3</v>
      </c>
      <c r="M63" s="50"/>
    </row>
    <row r="64" spans="1:13" ht="15.75" x14ac:dyDescent="0.25">
      <c r="A64" s="4" t="s">
        <v>14</v>
      </c>
      <c r="B64" s="130">
        <v>2</v>
      </c>
      <c r="C64" s="132" t="s">
        <v>21</v>
      </c>
      <c r="D64" s="130" t="s">
        <v>5</v>
      </c>
      <c r="E64" s="134">
        <v>652761.16770465858</v>
      </c>
      <c r="F64" s="134">
        <v>97683.744288157162</v>
      </c>
      <c r="G64" s="134">
        <f t="shared" si="4"/>
        <v>555077.42341650138</v>
      </c>
      <c r="H64" s="131">
        <v>131545.84457238356</v>
      </c>
      <c r="I64" s="131">
        <v>3778.4400000000028</v>
      </c>
      <c r="J64" s="34">
        <f t="shared" si="1"/>
        <v>4.2196500027871888</v>
      </c>
      <c r="K64" s="66">
        <f t="shared" si="2"/>
        <v>0.69174590209626052</v>
      </c>
      <c r="L64" s="92">
        <f t="shared" si="3"/>
        <v>34.799999999999997</v>
      </c>
      <c r="M64" s="50"/>
    </row>
    <row r="65" spans="1:13" ht="15.75" x14ac:dyDescent="0.25">
      <c r="A65" s="4" t="s">
        <v>14</v>
      </c>
      <c r="B65" s="130">
        <v>3</v>
      </c>
      <c r="C65" s="132" t="s">
        <v>21</v>
      </c>
      <c r="D65" s="130" t="s">
        <v>5</v>
      </c>
      <c r="E65" s="134">
        <v>648676.65389536449</v>
      </c>
      <c r="F65" s="134">
        <v>87543.801552174322</v>
      </c>
      <c r="G65" s="134">
        <f t="shared" si="4"/>
        <v>561132.85234319023</v>
      </c>
      <c r="H65" s="131">
        <v>107495.41265598843</v>
      </c>
      <c r="I65" s="131">
        <v>3870.6599999999958</v>
      </c>
      <c r="J65" s="34">
        <f t="shared" si="1"/>
        <v>5.2200632425027509</v>
      </c>
      <c r="K65" s="66">
        <f t="shared" si="2"/>
        <v>0.85574807254143459</v>
      </c>
      <c r="L65" s="92">
        <f t="shared" si="3"/>
        <v>27.8</v>
      </c>
      <c r="M65" s="50"/>
    </row>
    <row r="66" spans="1:13" ht="15.75" x14ac:dyDescent="0.25">
      <c r="A66" s="4" t="s">
        <v>14</v>
      </c>
      <c r="B66" s="130">
        <v>4</v>
      </c>
      <c r="C66" s="132" t="s">
        <v>21</v>
      </c>
      <c r="D66" s="130" t="s">
        <v>5</v>
      </c>
      <c r="E66" s="134">
        <v>887250.44056882884</v>
      </c>
      <c r="F66" s="134">
        <v>120269.3175472647</v>
      </c>
      <c r="G66" s="134">
        <f t="shared" si="4"/>
        <v>766981.1230215641</v>
      </c>
      <c r="H66" s="131">
        <v>127271.97399209518</v>
      </c>
      <c r="I66" s="131">
        <v>5220.030000000007</v>
      </c>
      <c r="J66" s="34">
        <f t="shared" si="1"/>
        <v>6.0263159198678027</v>
      </c>
      <c r="K66" s="66">
        <f t="shared" si="2"/>
        <v>0.98792064260127921</v>
      </c>
      <c r="L66" s="92">
        <f t="shared" si="3"/>
        <v>24.4</v>
      </c>
      <c r="M66" s="50"/>
    </row>
    <row r="67" spans="1:13" ht="15.75" x14ac:dyDescent="0.25">
      <c r="A67" s="4" t="s">
        <v>14</v>
      </c>
      <c r="B67" s="130">
        <v>5</v>
      </c>
      <c r="C67" s="132" t="s">
        <v>21</v>
      </c>
      <c r="D67" s="130" t="s">
        <v>5</v>
      </c>
      <c r="E67" s="134">
        <v>1700684.9530922624</v>
      </c>
      <c r="F67" s="134">
        <v>363869.27597380819</v>
      </c>
      <c r="G67" s="134">
        <f t="shared" si="4"/>
        <v>1336815.6771184541</v>
      </c>
      <c r="H67" s="131">
        <v>461354.59941989853</v>
      </c>
      <c r="I67" s="131">
        <v>10392.320000000011</v>
      </c>
      <c r="J67" s="34">
        <f t="shared" si="1"/>
        <v>2.8975882733137359</v>
      </c>
      <c r="K67" s="66">
        <f t="shared" si="2"/>
        <v>0.47501447103503869</v>
      </c>
      <c r="L67" s="92">
        <f t="shared" si="3"/>
        <v>44.4</v>
      </c>
      <c r="M67" s="50"/>
    </row>
    <row r="68" spans="1:13" ht="15.75" x14ac:dyDescent="0.25">
      <c r="A68" s="4" t="s">
        <v>14</v>
      </c>
      <c r="B68" s="130">
        <v>6</v>
      </c>
      <c r="C68" s="132" t="s">
        <v>21</v>
      </c>
      <c r="D68" s="130" t="s">
        <v>5</v>
      </c>
      <c r="E68" s="134">
        <v>1213260.7532508674</v>
      </c>
      <c r="F68" s="134">
        <v>169236.93478631557</v>
      </c>
      <c r="G68" s="134">
        <f t="shared" ref="G68:G88" si="5">+E68-F68</f>
        <v>1044023.8184645518</v>
      </c>
      <c r="H68" s="131">
        <v>206037.4216583542</v>
      </c>
      <c r="I68" s="131">
        <v>6959.5499999999993</v>
      </c>
      <c r="J68" s="34">
        <f t="shared" si="1"/>
        <v>5.0671562964698929</v>
      </c>
      <c r="K68" s="66">
        <f t="shared" si="2"/>
        <v>0.83068136007703164</v>
      </c>
      <c r="L68" s="92">
        <f t="shared" si="3"/>
        <v>29.6</v>
      </c>
      <c r="M68" s="50"/>
    </row>
    <row r="69" spans="1:13" ht="15.75" x14ac:dyDescent="0.25">
      <c r="A69" s="4" t="s">
        <v>14</v>
      </c>
      <c r="B69" s="130">
        <v>7</v>
      </c>
      <c r="C69" s="132" t="s">
        <v>21</v>
      </c>
      <c r="D69" s="130" t="s">
        <v>5</v>
      </c>
      <c r="E69" s="134">
        <v>632625.5908455376</v>
      </c>
      <c r="F69" s="134">
        <v>36345.334137345628</v>
      </c>
      <c r="G69" s="134">
        <f t="shared" si="5"/>
        <v>596280.25670819194</v>
      </c>
      <c r="H69" s="131">
        <v>44996.61912077642</v>
      </c>
      <c r="I69" s="131">
        <v>3664.3300000000031</v>
      </c>
      <c r="J69" s="34">
        <f t="shared" ref="J69:J88" si="6">+G69/H69</f>
        <v>13.251667977714124</v>
      </c>
      <c r="K69" s="66">
        <f t="shared" ref="K69:K88" si="7">+IF(D69="Weekday",J69/$J$91,IF(D69="Saturday",J69/$J$92,IF(D69="Sunday",J69/$J$93,"NA")))</f>
        <v>2.1724045865105124</v>
      </c>
      <c r="L69" s="92">
        <f t="shared" ref="L69:L88" si="8">ROUND(+H69/I69,1)</f>
        <v>12.3</v>
      </c>
      <c r="M69" s="50"/>
    </row>
    <row r="70" spans="1:13" ht="15.75" x14ac:dyDescent="0.25">
      <c r="A70" s="4" t="s">
        <v>14</v>
      </c>
      <c r="B70" s="130">
        <v>9</v>
      </c>
      <c r="C70" s="132" t="s">
        <v>21</v>
      </c>
      <c r="D70" s="130" t="s">
        <v>5</v>
      </c>
      <c r="E70" s="134">
        <v>622354.0892115609</v>
      </c>
      <c r="F70" s="134">
        <v>58447.307964933396</v>
      </c>
      <c r="G70" s="134">
        <f t="shared" si="5"/>
        <v>563906.78124662745</v>
      </c>
      <c r="H70" s="131">
        <v>74220.792223861295</v>
      </c>
      <c r="I70" s="131">
        <v>3572.6699999999996</v>
      </c>
      <c r="J70" s="34">
        <f t="shared" si="6"/>
        <v>7.5976928344526167</v>
      </c>
      <c r="K70" s="66">
        <f t="shared" si="7"/>
        <v>1.2455234154840356</v>
      </c>
      <c r="L70" s="92">
        <f t="shared" si="8"/>
        <v>20.8</v>
      </c>
      <c r="M70" s="50"/>
    </row>
    <row r="71" spans="1:13" ht="15.75" x14ac:dyDescent="0.25">
      <c r="A71" s="4" t="s">
        <v>14</v>
      </c>
      <c r="B71" s="130">
        <v>10</v>
      </c>
      <c r="C71" s="132" t="s">
        <v>21</v>
      </c>
      <c r="D71" s="130" t="s">
        <v>5</v>
      </c>
      <c r="E71" s="134">
        <v>890072.95748284261</v>
      </c>
      <c r="F71" s="134">
        <v>154432.74971623949</v>
      </c>
      <c r="G71" s="134">
        <f t="shared" si="5"/>
        <v>735640.2077666031</v>
      </c>
      <c r="H71" s="131">
        <v>188423.02081817747</v>
      </c>
      <c r="I71" s="131">
        <v>4761.6499999999987</v>
      </c>
      <c r="J71" s="34">
        <f t="shared" si="6"/>
        <v>3.9041949575602746</v>
      </c>
      <c r="K71" s="66">
        <f t="shared" si="7"/>
        <v>0.64003196025578279</v>
      </c>
      <c r="L71" s="92">
        <f t="shared" si="8"/>
        <v>39.6</v>
      </c>
      <c r="M71" s="50"/>
    </row>
    <row r="72" spans="1:13" ht="15.75" x14ac:dyDescent="0.25">
      <c r="A72" s="4" t="s">
        <v>14</v>
      </c>
      <c r="B72" s="130">
        <v>11</v>
      </c>
      <c r="C72" s="132" t="s">
        <v>21</v>
      </c>
      <c r="D72" s="130" t="s">
        <v>5</v>
      </c>
      <c r="E72" s="134">
        <v>607909.66992486373</v>
      </c>
      <c r="F72" s="134">
        <v>70511.673929970493</v>
      </c>
      <c r="G72" s="134">
        <f t="shared" si="5"/>
        <v>537397.99599489325</v>
      </c>
      <c r="H72" s="131">
        <v>79600.453457782467</v>
      </c>
      <c r="I72" s="131">
        <v>3750.4500000000007</v>
      </c>
      <c r="J72" s="34">
        <f t="shared" si="6"/>
        <v>6.751192645905113</v>
      </c>
      <c r="K72" s="66">
        <f t="shared" si="7"/>
        <v>1.1067528927713302</v>
      </c>
      <c r="L72" s="92">
        <f t="shared" si="8"/>
        <v>21.2</v>
      </c>
      <c r="M72" s="50"/>
    </row>
    <row r="73" spans="1:13" ht="15.75" x14ac:dyDescent="0.25">
      <c r="A73" s="4" t="s">
        <v>14</v>
      </c>
      <c r="B73" s="130">
        <v>12</v>
      </c>
      <c r="C73" s="132" t="s">
        <v>21</v>
      </c>
      <c r="D73" s="130" t="s">
        <v>5</v>
      </c>
      <c r="E73" s="134">
        <v>255237.27055166141</v>
      </c>
      <c r="F73" s="134">
        <v>28933.127500836094</v>
      </c>
      <c r="G73" s="134">
        <f t="shared" si="5"/>
        <v>226304.14305082531</v>
      </c>
      <c r="H73" s="131">
        <v>33813.101355637336</v>
      </c>
      <c r="I73" s="131">
        <v>1339.5</v>
      </c>
      <c r="J73" s="34">
        <f t="shared" si="6"/>
        <v>6.692794626278662</v>
      </c>
      <c r="K73" s="66">
        <f t="shared" si="7"/>
        <v>1.0971794469309282</v>
      </c>
      <c r="L73" s="92">
        <f t="shared" si="8"/>
        <v>25.2</v>
      </c>
      <c r="M73" s="50"/>
    </row>
    <row r="74" spans="1:13" ht="15.75" x14ac:dyDescent="0.25">
      <c r="A74" s="4" t="s">
        <v>14</v>
      </c>
      <c r="B74" s="130">
        <v>14</v>
      </c>
      <c r="C74" s="132" t="s">
        <v>21</v>
      </c>
      <c r="D74" s="130" t="s">
        <v>5</v>
      </c>
      <c r="E74" s="134">
        <v>837422.70325474697</v>
      </c>
      <c r="F74" s="134">
        <v>97946.210275986115</v>
      </c>
      <c r="G74" s="134">
        <f t="shared" si="5"/>
        <v>739476.49297876086</v>
      </c>
      <c r="H74" s="131">
        <v>121795.53033597524</v>
      </c>
      <c r="I74" s="131">
        <v>5019.5100000000048</v>
      </c>
      <c r="J74" s="34">
        <f t="shared" si="6"/>
        <v>6.071458377322231</v>
      </c>
      <c r="K74" s="66">
        <f t="shared" si="7"/>
        <v>0.99532104546266087</v>
      </c>
      <c r="L74" s="92">
        <f t="shared" si="8"/>
        <v>24.3</v>
      </c>
      <c r="M74" s="50"/>
    </row>
    <row r="75" spans="1:13" ht="15.75" x14ac:dyDescent="0.25">
      <c r="A75" s="4" t="s">
        <v>14</v>
      </c>
      <c r="B75" s="130">
        <v>17</v>
      </c>
      <c r="C75" s="132" t="s">
        <v>21</v>
      </c>
      <c r="D75" s="130" t="s">
        <v>5</v>
      </c>
      <c r="E75" s="134">
        <v>784243.30718121969</v>
      </c>
      <c r="F75" s="134">
        <v>119461.00780044036</v>
      </c>
      <c r="G75" s="134">
        <f t="shared" si="5"/>
        <v>664782.29938077927</v>
      </c>
      <c r="H75" s="131">
        <v>146300.01595651568</v>
      </c>
      <c r="I75" s="131">
        <v>4617.8399999999956</v>
      </c>
      <c r="J75" s="34">
        <f t="shared" si="6"/>
        <v>4.54396600734733</v>
      </c>
      <c r="K75" s="66">
        <f t="shared" si="7"/>
        <v>0.74491246022087387</v>
      </c>
      <c r="L75" s="92">
        <f t="shared" si="8"/>
        <v>31.7</v>
      </c>
      <c r="M75" s="50"/>
    </row>
    <row r="76" spans="1:13" ht="15.75" x14ac:dyDescent="0.25">
      <c r="A76" s="4" t="s">
        <v>14</v>
      </c>
      <c r="B76" s="130">
        <v>18</v>
      </c>
      <c r="C76" s="132" t="s">
        <v>21</v>
      </c>
      <c r="D76" s="130" t="s">
        <v>5</v>
      </c>
      <c r="E76" s="134">
        <v>1326370.2678763354</v>
      </c>
      <c r="F76" s="134">
        <v>202366.29274829946</v>
      </c>
      <c r="G76" s="134">
        <f t="shared" si="5"/>
        <v>1124003.975128036</v>
      </c>
      <c r="H76" s="131">
        <v>282289.61514815356</v>
      </c>
      <c r="I76" s="131">
        <v>7836.4699999999993</v>
      </c>
      <c r="J76" s="34">
        <f t="shared" si="6"/>
        <v>3.981740435396913</v>
      </c>
      <c r="K76" s="66">
        <f t="shared" si="7"/>
        <v>0.6527443336716251</v>
      </c>
      <c r="L76" s="92">
        <f t="shared" si="8"/>
        <v>36</v>
      </c>
      <c r="M76" s="50"/>
    </row>
    <row r="77" spans="1:13" ht="15.75" x14ac:dyDescent="0.25">
      <c r="A77" s="4" t="s">
        <v>14</v>
      </c>
      <c r="B77" s="130">
        <v>19</v>
      </c>
      <c r="C77" s="132" t="s">
        <v>21</v>
      </c>
      <c r="D77" s="130" t="s">
        <v>5</v>
      </c>
      <c r="E77" s="134">
        <v>733166.38512307871</v>
      </c>
      <c r="F77" s="134">
        <v>138194.89437303951</v>
      </c>
      <c r="G77" s="134">
        <f t="shared" si="5"/>
        <v>594971.49075003923</v>
      </c>
      <c r="H77" s="131">
        <v>178948.63944505926</v>
      </c>
      <c r="I77" s="131">
        <v>4086.8099999999977</v>
      </c>
      <c r="J77" s="34">
        <f t="shared" si="6"/>
        <v>3.3248170681549505</v>
      </c>
      <c r="K77" s="66">
        <f t="shared" si="7"/>
        <v>0.54505197838605746</v>
      </c>
      <c r="L77" s="92">
        <f t="shared" si="8"/>
        <v>43.8</v>
      </c>
      <c r="M77" s="50"/>
    </row>
    <row r="78" spans="1:13" ht="15.75" x14ac:dyDescent="0.25">
      <c r="A78" s="4" t="s">
        <v>14</v>
      </c>
      <c r="B78" s="130">
        <v>21</v>
      </c>
      <c r="C78" s="132" t="s">
        <v>21</v>
      </c>
      <c r="D78" s="130" t="s">
        <v>5</v>
      </c>
      <c r="E78" s="134">
        <v>1392158.1019665718</v>
      </c>
      <c r="F78" s="134">
        <v>246077.54261318277</v>
      </c>
      <c r="G78" s="134">
        <f t="shared" si="5"/>
        <v>1146080.5593533891</v>
      </c>
      <c r="H78" s="131">
        <v>371777.31967375323</v>
      </c>
      <c r="I78" s="131">
        <v>8262.1499999999942</v>
      </c>
      <c r="J78" s="34">
        <f t="shared" si="6"/>
        <v>3.0827070364569638</v>
      </c>
      <c r="K78" s="66">
        <f t="shared" si="7"/>
        <v>0.50536180925523999</v>
      </c>
      <c r="L78" s="92">
        <f t="shared" si="8"/>
        <v>45</v>
      </c>
      <c r="M78" s="50"/>
    </row>
    <row r="79" spans="1:13" ht="15.75" x14ac:dyDescent="0.25">
      <c r="A79" s="4" t="s">
        <v>14</v>
      </c>
      <c r="B79" s="130">
        <v>22</v>
      </c>
      <c r="C79" s="132" t="s">
        <v>21</v>
      </c>
      <c r="D79" s="130" t="s">
        <v>5</v>
      </c>
      <c r="E79" s="134">
        <v>831959.60197405971</v>
      </c>
      <c r="F79" s="134">
        <v>123847.6490990957</v>
      </c>
      <c r="G79" s="134">
        <f t="shared" si="5"/>
        <v>708111.95287496399</v>
      </c>
      <c r="H79" s="131">
        <v>152477.61737345863</v>
      </c>
      <c r="I79" s="131">
        <v>5255.4599999999973</v>
      </c>
      <c r="J79" s="34">
        <f t="shared" si="6"/>
        <v>4.6440386797270552</v>
      </c>
      <c r="K79" s="66">
        <f t="shared" si="7"/>
        <v>0.76131781634869766</v>
      </c>
      <c r="L79" s="92">
        <f t="shared" si="8"/>
        <v>29</v>
      </c>
      <c r="M79" s="50"/>
    </row>
    <row r="80" spans="1:13" ht="15.75" x14ac:dyDescent="0.25">
      <c r="A80" s="4" t="s">
        <v>14</v>
      </c>
      <c r="B80" s="130">
        <v>54</v>
      </c>
      <c r="C80" s="132" t="s">
        <v>21</v>
      </c>
      <c r="D80" s="130" t="s">
        <v>5</v>
      </c>
      <c r="E80" s="134">
        <v>659297.92725767649</v>
      </c>
      <c r="F80" s="134">
        <v>137830.11276756419</v>
      </c>
      <c r="G80" s="134">
        <f t="shared" si="5"/>
        <v>521467.8144901123</v>
      </c>
      <c r="H80" s="131">
        <v>146132.19111802205</v>
      </c>
      <c r="I80" s="131">
        <v>3767.4499999999944</v>
      </c>
      <c r="J80" s="34">
        <f t="shared" si="6"/>
        <v>3.5684664036068177</v>
      </c>
      <c r="K80" s="66">
        <f t="shared" si="7"/>
        <v>0.58499449239456036</v>
      </c>
      <c r="L80" s="92">
        <f t="shared" si="8"/>
        <v>38.799999999999997</v>
      </c>
      <c r="M80" s="50"/>
    </row>
    <row r="81" spans="1:13" ht="15.75" x14ac:dyDescent="0.25">
      <c r="A81" s="4" t="s">
        <v>14</v>
      </c>
      <c r="B81" s="130">
        <v>62</v>
      </c>
      <c r="C81" s="132" t="s">
        <v>21</v>
      </c>
      <c r="D81" s="130" t="s">
        <v>5</v>
      </c>
      <c r="E81" s="134">
        <v>391835.30201081798</v>
      </c>
      <c r="F81" s="134">
        <v>50638.278095440612</v>
      </c>
      <c r="G81" s="134">
        <f t="shared" si="5"/>
        <v>341197.02391537739</v>
      </c>
      <c r="H81" s="131">
        <v>59156.711168645867</v>
      </c>
      <c r="I81" s="131">
        <v>2189.2800000000007</v>
      </c>
      <c r="J81" s="34">
        <f t="shared" si="6"/>
        <v>5.7676807445005158</v>
      </c>
      <c r="K81" s="66">
        <f t="shared" si="7"/>
        <v>0.94552143352467477</v>
      </c>
      <c r="L81" s="92">
        <f t="shared" si="8"/>
        <v>27</v>
      </c>
      <c r="M81" s="50"/>
    </row>
    <row r="82" spans="1:13" ht="15.75" x14ac:dyDescent="0.25">
      <c r="A82" s="4" t="s">
        <v>14</v>
      </c>
      <c r="B82" s="130">
        <v>63</v>
      </c>
      <c r="C82" s="132" t="s">
        <v>21</v>
      </c>
      <c r="D82" s="130" t="s">
        <v>5</v>
      </c>
      <c r="E82" s="134">
        <v>1022931.1220005525</v>
      </c>
      <c r="F82" s="134">
        <v>101873.41815425301</v>
      </c>
      <c r="G82" s="134">
        <f t="shared" si="5"/>
        <v>921057.70384629944</v>
      </c>
      <c r="H82" s="131">
        <v>121509.30147032354</v>
      </c>
      <c r="I82" s="131">
        <v>5810.5799999999954</v>
      </c>
      <c r="J82" s="34">
        <f t="shared" si="6"/>
        <v>7.5801415422608711</v>
      </c>
      <c r="K82" s="66">
        <f t="shared" si="7"/>
        <v>1.2426461544689953</v>
      </c>
      <c r="L82" s="92">
        <f t="shared" si="8"/>
        <v>20.9</v>
      </c>
      <c r="M82" s="50"/>
    </row>
    <row r="83" spans="1:13" ht="15.75" x14ac:dyDescent="0.25">
      <c r="A83" s="4" t="s">
        <v>14</v>
      </c>
      <c r="B83" s="130">
        <v>64</v>
      </c>
      <c r="C83" s="132" t="s">
        <v>21</v>
      </c>
      <c r="D83" s="130" t="s">
        <v>5</v>
      </c>
      <c r="E83" s="134">
        <v>656583.0324139212</v>
      </c>
      <c r="F83" s="134">
        <v>112407.08394171148</v>
      </c>
      <c r="G83" s="134">
        <f t="shared" si="5"/>
        <v>544175.94847220974</v>
      </c>
      <c r="H83" s="131">
        <v>137157.16585944011</v>
      </c>
      <c r="I83" s="131">
        <v>3880.1999999999989</v>
      </c>
      <c r="J83" s="34">
        <f t="shared" si="6"/>
        <v>3.9675356738552483</v>
      </c>
      <c r="K83" s="66">
        <f t="shared" si="7"/>
        <v>0.65041568423856533</v>
      </c>
      <c r="L83" s="92">
        <f t="shared" si="8"/>
        <v>35.299999999999997</v>
      </c>
      <c r="M83" s="50"/>
    </row>
    <row r="84" spans="1:13" ht="15.75" x14ac:dyDescent="0.25">
      <c r="A84" s="4" t="s">
        <v>14</v>
      </c>
      <c r="B84" s="130">
        <v>67</v>
      </c>
      <c r="C84" s="132" t="s">
        <v>21</v>
      </c>
      <c r="D84" s="130" t="s">
        <v>5</v>
      </c>
      <c r="E84" s="134">
        <v>407138.13542933075</v>
      </c>
      <c r="F84" s="134">
        <v>18955.38587621945</v>
      </c>
      <c r="G84" s="134">
        <f t="shared" si="5"/>
        <v>388182.74955311132</v>
      </c>
      <c r="H84" s="131">
        <v>24310.920776142892</v>
      </c>
      <c r="I84" s="131">
        <v>2229.839999999997</v>
      </c>
      <c r="J84" s="34">
        <f t="shared" si="6"/>
        <v>15.967422753236391</v>
      </c>
      <c r="K84" s="66">
        <f t="shared" si="7"/>
        <v>2.6176102874158018</v>
      </c>
      <c r="L84" s="92">
        <f t="shared" si="8"/>
        <v>10.9</v>
      </c>
      <c r="M84" s="50"/>
    </row>
    <row r="85" spans="1:13" ht="15.75" x14ac:dyDescent="0.25">
      <c r="A85" s="4" t="s">
        <v>14</v>
      </c>
      <c r="B85" s="130">
        <v>68</v>
      </c>
      <c r="C85" s="132" t="s">
        <v>21</v>
      </c>
      <c r="D85" s="130" t="s">
        <v>5</v>
      </c>
      <c r="E85" s="134">
        <v>497014.09503040765</v>
      </c>
      <c r="F85" s="134">
        <v>71964.503709927594</v>
      </c>
      <c r="G85" s="134">
        <f t="shared" si="5"/>
        <v>425049.59132048005</v>
      </c>
      <c r="H85" s="131">
        <v>84689.767425107304</v>
      </c>
      <c r="I85" s="131">
        <v>3019.44</v>
      </c>
      <c r="J85" s="34">
        <f t="shared" si="6"/>
        <v>5.0189013884866212</v>
      </c>
      <c r="K85" s="66">
        <f t="shared" si="7"/>
        <v>0.82277071942403635</v>
      </c>
      <c r="L85" s="92">
        <f t="shared" si="8"/>
        <v>28</v>
      </c>
      <c r="M85" s="50"/>
    </row>
    <row r="86" spans="1:13" ht="15.75" x14ac:dyDescent="0.25">
      <c r="A86" s="4" t="s">
        <v>14</v>
      </c>
      <c r="B86" s="130">
        <v>70</v>
      </c>
      <c r="C86" s="132" t="s">
        <v>21</v>
      </c>
      <c r="D86" s="130" t="s">
        <v>5</v>
      </c>
      <c r="E86" s="134">
        <v>75873.559531508028</v>
      </c>
      <c r="F86" s="134">
        <v>6004.0599074131424</v>
      </c>
      <c r="G86" s="134">
        <f t="shared" si="5"/>
        <v>69869.499624094882</v>
      </c>
      <c r="H86" s="131">
        <v>7100.1232285397846</v>
      </c>
      <c r="I86" s="131">
        <v>420.6599999999998</v>
      </c>
      <c r="J86" s="34">
        <f t="shared" si="6"/>
        <v>9.840603800120844</v>
      </c>
      <c r="K86" s="66">
        <f t="shared" si="7"/>
        <v>1.6132137377247286</v>
      </c>
      <c r="L86" s="92">
        <f t="shared" si="8"/>
        <v>16.899999999999999</v>
      </c>
      <c r="M86" s="50"/>
    </row>
    <row r="87" spans="1:13" ht="15.75" x14ac:dyDescent="0.25">
      <c r="A87" s="4" t="s">
        <v>14</v>
      </c>
      <c r="B87" s="130">
        <v>71</v>
      </c>
      <c r="C87" s="132" t="s">
        <v>21</v>
      </c>
      <c r="D87" s="130" t="s">
        <v>5</v>
      </c>
      <c r="E87" s="134">
        <v>136322.57020790246</v>
      </c>
      <c r="F87" s="134">
        <v>13812.232894439539</v>
      </c>
      <c r="G87" s="134">
        <f t="shared" si="5"/>
        <v>122510.33731346292</v>
      </c>
      <c r="H87" s="131">
        <v>16164.723707667434</v>
      </c>
      <c r="I87" s="131">
        <v>785.45999999999901</v>
      </c>
      <c r="J87" s="34">
        <f t="shared" si="6"/>
        <v>7.5788698606306797</v>
      </c>
      <c r="K87" s="66">
        <f t="shared" si="7"/>
        <v>1.2424376820706033</v>
      </c>
      <c r="L87" s="92">
        <f t="shared" si="8"/>
        <v>20.6</v>
      </c>
      <c r="M87" s="50"/>
    </row>
    <row r="88" spans="1:13" ht="16.5" thickBot="1" x14ac:dyDescent="0.3">
      <c r="A88" s="137" t="s">
        <v>14</v>
      </c>
      <c r="B88" s="37">
        <v>74</v>
      </c>
      <c r="C88" s="138" t="s">
        <v>21</v>
      </c>
      <c r="D88" s="37" t="s">
        <v>5</v>
      </c>
      <c r="E88" s="39">
        <v>703838.08976279933</v>
      </c>
      <c r="F88" s="39">
        <v>85947.95905136285</v>
      </c>
      <c r="G88" s="39">
        <f t="shared" si="5"/>
        <v>617890.1307114365</v>
      </c>
      <c r="H88" s="41">
        <v>102778.81397415246</v>
      </c>
      <c r="I88" s="41">
        <v>4033.1999999999994</v>
      </c>
      <c r="J88" s="42">
        <f t="shared" si="6"/>
        <v>6.0118433636218827</v>
      </c>
      <c r="K88" s="67">
        <f t="shared" si="7"/>
        <v>0.98554809239703001</v>
      </c>
      <c r="L88" s="93">
        <f t="shared" si="8"/>
        <v>25.5</v>
      </c>
      <c r="M88" s="51"/>
    </row>
    <row r="89" spans="1:13" ht="15.75" thickBot="1" x14ac:dyDescent="0.3">
      <c r="F89"/>
      <c r="G89" s="10"/>
      <c r="H89" s="10"/>
      <c r="I89" s="61"/>
      <c r="J89" s="61"/>
    </row>
    <row r="90" spans="1:13" ht="24.75" thickBot="1" x14ac:dyDescent="0.3">
      <c r="A90" s="12" t="s">
        <v>44</v>
      </c>
      <c r="F90"/>
      <c r="G90" s="43">
        <v>1.6</v>
      </c>
      <c r="H90" s="43">
        <v>1.35</v>
      </c>
      <c r="I90" s="43">
        <v>1.2</v>
      </c>
      <c r="J90" s="65" t="s">
        <v>34</v>
      </c>
    </row>
    <row r="91" spans="1:13" ht="15.75" x14ac:dyDescent="0.25">
      <c r="A91" t="s">
        <v>2</v>
      </c>
      <c r="F91"/>
      <c r="G91" s="151">
        <f>+$J$91*G90</f>
        <v>7.3280000000000003</v>
      </c>
      <c r="H91" s="149">
        <f>+$J$91*H90</f>
        <v>6.1830000000000007</v>
      </c>
      <c r="I91" s="147">
        <f>+$J$91*I90</f>
        <v>5.4959999999999996</v>
      </c>
      <c r="J91" s="124">
        <f>+ROUND(AVERAGEIF($D$4:$D$88,"Weekday",$J$4:$J$88),2)</f>
        <v>4.58</v>
      </c>
    </row>
    <row r="92" spans="1:13" ht="15.75" x14ac:dyDescent="0.25">
      <c r="A92" t="s">
        <v>4</v>
      </c>
      <c r="G92" s="155">
        <f>+$J$92*G90</f>
        <v>9.76</v>
      </c>
      <c r="H92" s="153">
        <f>+$J$92*H90</f>
        <v>8.2349999999999994</v>
      </c>
      <c r="I92" s="154">
        <f>+$J$92*I90</f>
        <v>7.3199999999999994</v>
      </c>
      <c r="J92" s="125">
        <f>+ROUND(AVERAGEIF($D$4:$D$88,"saturday",$J$4:$J$88),2)</f>
        <v>6.1</v>
      </c>
    </row>
    <row r="93" spans="1:13" ht="16.5" thickBot="1" x14ac:dyDescent="0.3">
      <c r="A93" t="s">
        <v>5</v>
      </c>
      <c r="G93" s="152">
        <f>+$J$93*G90</f>
        <v>9.76</v>
      </c>
      <c r="H93" s="150">
        <f>+$J$93*H90</f>
        <v>8.2349999999999994</v>
      </c>
      <c r="I93" s="148">
        <f>+$J$93*I90</f>
        <v>7.3199999999999994</v>
      </c>
      <c r="J93" s="126">
        <f>+ROUND(AVERAGEIF($D$4:$D$88,"Sunday",$J$4:$J$88),2)</f>
        <v>6.1</v>
      </c>
    </row>
  </sheetData>
  <sheetProtection algorithmName="SHA-512" hashValue="Q6F9bxh1pw21brRGmTBLZawTNYUgPqllNqKZfydf6bbJ7zadHzSxusaDb7yy7MRvj0r+q67Eta7WbdGZ4FZLyA==" saltValue="4lINPY4G8pCpBWAh+3Fezw==" spinCount="100000" sheet="1" objects="1" scenarios="1"/>
  <mergeCells count="1">
    <mergeCell ref="A2:N2"/>
  </mergeCells>
  <conditionalFormatting sqref="L4:L88">
    <cfRule type="cellIs" dxfId="38" priority="9" operator="lessThan">
      <formula>20</formula>
    </cfRule>
  </conditionalFormatting>
  <conditionalFormatting sqref="K4:K88">
    <cfRule type="cellIs" dxfId="37" priority="3" stopIfTrue="1" operator="greaterThan">
      <formula>1.6</formula>
    </cfRule>
    <cfRule type="cellIs" dxfId="36" priority="4" stopIfTrue="1" operator="greaterThan">
      <formula>1.35</formula>
    </cfRule>
    <cfRule type="cellIs" dxfId="35" priority="5" stopIfTrue="1" operator="greaterThan">
      <formula>1.2</formula>
    </cfRule>
  </conditionalFormatting>
  <conditionalFormatting sqref="K4:K88">
    <cfRule type="cellIs" dxfId="34" priority="6" stopIfTrue="1" operator="greaterThan">
      <formula>1.6</formula>
    </cfRule>
    <cfRule type="cellIs" dxfId="33" priority="7" stopIfTrue="1" operator="greaterThan">
      <formula>1.35</formula>
    </cfRule>
    <cfRule type="cellIs" dxfId="32" priority="8" stopIfTrue="1" operator="greaterThan">
      <formula>1.2</formula>
    </cfRule>
  </conditionalFormatting>
  <conditionalFormatting sqref="A4:A60">
    <cfRule type="expression" dxfId="31" priority="2">
      <formula>(ROW(A4)-1)/3=ROUND((ROW(A4)-1)/3,0)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35F3F4F-D351-4B3E-B295-5124C84F4B7A}">
            <xm:f>(ROW('u:\MTS\Working\ContractServices\Route Analyses and Profiles\2016 Route Analysis\[2016 Metro Transit Cost Allocation Calculations.xlsx]Bus Sat'!#REF!)-1)/3=ROUND((ROW('u:\MTS\Working\ContractServices\Route Analyses and Profiles\2016 Route Analysis\[2016 Metro Transit Cost Allocation Calculations.xlsx]Bus Sat'!#REF!)-1)/3,0)</xm:f>
            <x14:dxf>
              <border>
                <bottom style="dotted">
                  <color auto="1"/>
                </bottom>
                <vertical/>
                <horizontal/>
              </border>
            </x14:dxf>
          </x14:cfRule>
          <xm:sqref>A61:A88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workbookViewId="0">
      <pane ySplit="3" topLeftCell="A25" activePane="bottomLeft" state="frozen"/>
      <selection pane="bottomLeft" activeCell="H41" sqref="H41"/>
    </sheetView>
  </sheetViews>
  <sheetFormatPr defaultColWidth="12.140625" defaultRowHeight="15" x14ac:dyDescent="0.25"/>
  <cols>
    <col min="1" max="1" width="29.7109375" bestFit="1" customWidth="1"/>
    <col min="2" max="2" width="12.28515625" style="8" bestFit="1" customWidth="1"/>
    <col min="3" max="3" width="26.140625" customWidth="1"/>
    <col min="5" max="5" width="14" bestFit="1" customWidth="1"/>
    <col min="6" max="6" width="12.28515625" style="6" bestFit="1" customWidth="1"/>
    <col min="7" max="7" width="14.140625" bestFit="1" customWidth="1"/>
    <col min="8" max="8" width="12.7109375" bestFit="1" customWidth="1"/>
    <col min="9" max="9" width="12.28515625" bestFit="1" customWidth="1"/>
    <col min="10" max="10" width="12.28515625" style="9" bestFit="1" customWidth="1"/>
    <col min="11" max="11" width="10.42578125" customWidth="1"/>
    <col min="12" max="12" width="11.7109375" customWidth="1"/>
    <col min="13" max="13" width="36.140625" customWidth="1"/>
  </cols>
  <sheetData>
    <row r="1" spans="1:14" ht="18.75" x14ac:dyDescent="0.3">
      <c r="A1" s="11" t="s">
        <v>39</v>
      </c>
      <c r="B1"/>
      <c r="F1"/>
      <c r="J1" s="4"/>
      <c r="K1" s="4"/>
      <c r="L1" s="4"/>
      <c r="M1" s="4"/>
    </row>
    <row r="2" spans="1:14" ht="47.25" thickBot="1" x14ac:dyDescent="0.75">
      <c r="A2" s="170" t="s">
        <v>72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4" ht="72.75" thickBot="1" x14ac:dyDescent="0.3">
      <c r="A3" s="12" t="s">
        <v>6</v>
      </c>
      <c r="B3" s="13" t="s">
        <v>28</v>
      </c>
      <c r="C3" s="14" t="s">
        <v>29</v>
      </c>
      <c r="D3" s="14" t="s">
        <v>0</v>
      </c>
      <c r="E3" s="15" t="s">
        <v>1</v>
      </c>
      <c r="F3" s="15" t="s">
        <v>30</v>
      </c>
      <c r="G3" s="15" t="s">
        <v>31</v>
      </c>
      <c r="H3" s="16" t="s">
        <v>32</v>
      </c>
      <c r="I3" s="16" t="s">
        <v>33</v>
      </c>
      <c r="J3" s="17" t="s">
        <v>34</v>
      </c>
      <c r="K3" s="17" t="s">
        <v>35</v>
      </c>
      <c r="L3" s="88" t="s">
        <v>48</v>
      </c>
      <c r="M3" s="18" t="s">
        <v>36</v>
      </c>
    </row>
    <row r="4" spans="1:14" ht="15.75" x14ac:dyDescent="0.25">
      <c r="A4" s="140" t="s">
        <v>14</v>
      </c>
      <c r="B4" s="22">
        <v>16</v>
      </c>
      <c r="C4" s="141" t="s">
        <v>17</v>
      </c>
      <c r="D4" s="22" t="s">
        <v>2</v>
      </c>
      <c r="E4" s="24">
        <v>2657791.085764043</v>
      </c>
      <c r="F4" s="24">
        <v>182141.18998682668</v>
      </c>
      <c r="G4" s="24">
        <f t="shared" ref="G4:G38" si="0">+E4-F4</f>
        <v>2475649.8957772162</v>
      </c>
      <c r="H4" s="26">
        <v>307510.70253305935</v>
      </c>
      <c r="I4" s="26">
        <v>15467.339999999898</v>
      </c>
      <c r="J4" s="34">
        <f t="shared" ref="J4:J37" si="1">+G4/H4</f>
        <v>8.0506137685112549</v>
      </c>
      <c r="K4" s="68">
        <f>+IF(D4="Weekday",J4/$J$41,IF(D4="Saturday",J4/$J$42,IF(D4="Sunday",J4/$J$43,"NA")))</f>
        <v>1.2799067994453506</v>
      </c>
      <c r="L4" s="91">
        <f>ROUND(H4/I4,1)</f>
        <v>19.899999999999999</v>
      </c>
      <c r="M4" s="59"/>
    </row>
    <row r="5" spans="1:14" ht="15.75" x14ac:dyDescent="0.25">
      <c r="A5" s="142" t="s">
        <v>14</v>
      </c>
      <c r="B5" s="30">
        <v>20</v>
      </c>
      <c r="C5" s="143" t="s">
        <v>17</v>
      </c>
      <c r="D5" s="30" t="s">
        <v>2</v>
      </c>
      <c r="E5" s="31">
        <v>191665.93862267883</v>
      </c>
      <c r="F5" s="31">
        <v>6358.6937137918867</v>
      </c>
      <c r="G5" s="31">
        <f t="shared" si="0"/>
        <v>185307.24490888696</v>
      </c>
      <c r="H5" s="33">
        <v>13371.418266973054</v>
      </c>
      <c r="I5" s="33">
        <v>494.38000000000034</v>
      </c>
      <c r="J5" s="34">
        <f t="shared" si="1"/>
        <v>13.858458482791576</v>
      </c>
      <c r="K5" s="66">
        <f t="shared" ref="K5:K38" si="2">+IF(D5="Weekday",J5/$J$41,IF(D5="Saturday",J5/$J$42,IF(D5="Sunday",J5/$J$43,"NA")))</f>
        <v>2.2032525409843524</v>
      </c>
      <c r="L5" s="91">
        <f t="shared" ref="L5:L38" si="3">ROUND(H5/I5,1)</f>
        <v>27</v>
      </c>
      <c r="M5" s="59"/>
    </row>
    <row r="6" spans="1:14" ht="15.75" x14ac:dyDescent="0.25">
      <c r="A6" s="142" t="s">
        <v>14</v>
      </c>
      <c r="B6" s="30">
        <v>23</v>
      </c>
      <c r="C6" s="143" t="s">
        <v>17</v>
      </c>
      <c r="D6" s="30" t="s">
        <v>2</v>
      </c>
      <c r="E6" s="31">
        <v>2384684.7079042722</v>
      </c>
      <c r="F6" s="31">
        <v>369789.56358526379</v>
      </c>
      <c r="G6" s="31">
        <f t="shared" si="0"/>
        <v>2014895.1443190086</v>
      </c>
      <c r="H6" s="33">
        <v>417724.25981250271</v>
      </c>
      <c r="I6" s="33">
        <v>14308.609999999944</v>
      </c>
      <c r="J6" s="34">
        <f t="shared" si="1"/>
        <v>4.823505211843341</v>
      </c>
      <c r="K6" s="66">
        <f t="shared" si="2"/>
        <v>0.76685297485585713</v>
      </c>
      <c r="L6" s="91">
        <f t="shared" si="3"/>
        <v>29.2</v>
      </c>
      <c r="M6" s="59"/>
    </row>
    <row r="7" spans="1:14" ht="15.75" x14ac:dyDescent="0.25">
      <c r="A7" s="3" t="s">
        <v>19</v>
      </c>
      <c r="B7" s="30">
        <v>27</v>
      </c>
      <c r="C7" s="143" t="s">
        <v>17</v>
      </c>
      <c r="D7" s="30" t="s">
        <v>2</v>
      </c>
      <c r="E7" s="31">
        <v>233567.01766370621</v>
      </c>
      <c r="F7" s="31">
        <v>28832.739000000005</v>
      </c>
      <c r="G7" s="31">
        <f t="shared" si="0"/>
        <v>204734.27866370621</v>
      </c>
      <c r="H7" s="33">
        <v>33415</v>
      </c>
      <c r="I7" s="33">
        <v>3570</v>
      </c>
      <c r="J7" s="34">
        <f>+G7/H7</f>
        <v>6.1270171678499539</v>
      </c>
      <c r="K7" s="66">
        <f t="shared" si="2"/>
        <v>0.97408857994434883</v>
      </c>
      <c r="L7" s="91">
        <f t="shared" si="3"/>
        <v>9.4</v>
      </c>
      <c r="M7" s="50"/>
    </row>
    <row r="8" spans="1:14" ht="15.75" x14ac:dyDescent="0.25">
      <c r="A8" s="142" t="s">
        <v>14</v>
      </c>
      <c r="B8" s="30">
        <v>30</v>
      </c>
      <c r="C8" s="143" t="s">
        <v>17</v>
      </c>
      <c r="D8" s="30" t="s">
        <v>2</v>
      </c>
      <c r="E8" s="31">
        <v>1677218.2169156442</v>
      </c>
      <c r="F8" s="31">
        <v>142945.07527898854</v>
      </c>
      <c r="G8" s="31">
        <f t="shared" si="0"/>
        <v>1534273.1416366557</v>
      </c>
      <c r="H8" s="33">
        <v>164768.98499270284</v>
      </c>
      <c r="I8" s="33">
        <v>10063.080000000005</v>
      </c>
      <c r="J8" s="34">
        <f t="shared" si="1"/>
        <v>9.3116622749396942</v>
      </c>
      <c r="K8" s="66">
        <f t="shared" si="2"/>
        <v>1.4803914586549594</v>
      </c>
      <c r="L8" s="91">
        <f t="shared" si="3"/>
        <v>16.399999999999999</v>
      </c>
      <c r="M8" s="59"/>
    </row>
    <row r="9" spans="1:14" ht="15.75" x14ac:dyDescent="0.25">
      <c r="A9" s="142" t="s">
        <v>14</v>
      </c>
      <c r="B9" s="30">
        <v>32</v>
      </c>
      <c r="C9" s="143" t="s">
        <v>17</v>
      </c>
      <c r="D9" s="30" t="s">
        <v>2</v>
      </c>
      <c r="E9" s="31">
        <v>302426.98592931201</v>
      </c>
      <c r="F9" s="31">
        <v>105317.73906507339</v>
      </c>
      <c r="G9" s="31">
        <f t="shared" si="0"/>
        <v>197109.24686423864</v>
      </c>
      <c r="H9" s="33">
        <v>75816.672589904891</v>
      </c>
      <c r="I9" s="33">
        <v>982.14000000000055</v>
      </c>
      <c r="J9" s="34">
        <f t="shared" si="1"/>
        <v>2.5998140004166319</v>
      </c>
      <c r="K9" s="66">
        <f t="shared" si="2"/>
        <v>0.41332496032060922</v>
      </c>
      <c r="L9" s="91">
        <f t="shared" si="3"/>
        <v>77.2</v>
      </c>
      <c r="M9" s="59"/>
    </row>
    <row r="10" spans="1:14" ht="15.75" x14ac:dyDescent="0.25">
      <c r="A10" s="3" t="s">
        <v>19</v>
      </c>
      <c r="B10" s="30">
        <v>32</v>
      </c>
      <c r="C10" s="143" t="s">
        <v>17</v>
      </c>
      <c r="D10" s="30" t="s">
        <v>2</v>
      </c>
      <c r="E10" s="31">
        <v>722190.69376474735</v>
      </c>
      <c r="F10" s="31">
        <v>227361.55599999902</v>
      </c>
      <c r="G10" s="31">
        <f t="shared" si="0"/>
        <v>494829.1377647483</v>
      </c>
      <c r="H10" s="33">
        <v>254803</v>
      </c>
      <c r="I10" s="33">
        <v>8568</v>
      </c>
      <c r="J10" s="34">
        <f t="shared" si="1"/>
        <v>1.9420067179929135</v>
      </c>
      <c r="K10" s="66">
        <f t="shared" si="2"/>
        <v>0.30874510619919132</v>
      </c>
      <c r="L10" s="91">
        <f t="shared" si="3"/>
        <v>29.7</v>
      </c>
      <c r="M10" s="50"/>
    </row>
    <row r="11" spans="1:14" ht="15.75" x14ac:dyDescent="0.25">
      <c r="A11" s="142" t="s">
        <v>14</v>
      </c>
      <c r="B11" s="30">
        <v>39</v>
      </c>
      <c r="C11" s="143" t="s">
        <v>17</v>
      </c>
      <c r="D11" s="30" t="s">
        <v>2</v>
      </c>
      <c r="E11" s="31">
        <v>265258.93523682718</v>
      </c>
      <c r="F11" s="31">
        <v>43578.731547269213</v>
      </c>
      <c r="G11" s="31">
        <f t="shared" si="0"/>
        <v>221680.20368955797</v>
      </c>
      <c r="H11" s="33">
        <v>41546.428729413776</v>
      </c>
      <c r="I11" s="33">
        <v>756.92000000000269</v>
      </c>
      <c r="J11" s="34">
        <f t="shared" si="1"/>
        <v>5.3357222382056202</v>
      </c>
      <c r="K11" s="66">
        <f t="shared" si="2"/>
        <v>0.84828652435701435</v>
      </c>
      <c r="L11" s="91">
        <f t="shared" si="3"/>
        <v>54.9</v>
      </c>
      <c r="M11" s="59"/>
    </row>
    <row r="12" spans="1:14" ht="15.75" x14ac:dyDescent="0.25">
      <c r="A12" s="142" t="s">
        <v>14</v>
      </c>
      <c r="B12" s="30">
        <v>46</v>
      </c>
      <c r="C12" s="143" t="s">
        <v>17</v>
      </c>
      <c r="D12" s="30" t="s">
        <v>2</v>
      </c>
      <c r="E12" s="31">
        <v>2821695.655120783</v>
      </c>
      <c r="F12" s="31">
        <v>286020.93585487257</v>
      </c>
      <c r="G12" s="31">
        <f t="shared" si="0"/>
        <v>2535674.7192659103</v>
      </c>
      <c r="H12" s="33">
        <v>307942.10503200925</v>
      </c>
      <c r="I12" s="33">
        <v>15838.529999999935</v>
      </c>
      <c r="J12" s="34">
        <f t="shared" si="1"/>
        <v>8.2342579265097182</v>
      </c>
      <c r="K12" s="66">
        <f t="shared" si="2"/>
        <v>1.309103008984057</v>
      </c>
      <c r="L12" s="91">
        <f t="shared" si="3"/>
        <v>19.399999999999999</v>
      </c>
      <c r="M12" s="59"/>
    </row>
    <row r="13" spans="1:14" s="133" customFormat="1" ht="15.75" x14ac:dyDescent="0.25">
      <c r="A13" s="142" t="s">
        <v>14</v>
      </c>
      <c r="B13" s="30">
        <v>65</v>
      </c>
      <c r="C13" s="143" t="s">
        <v>17</v>
      </c>
      <c r="D13" s="30" t="s">
        <v>2</v>
      </c>
      <c r="E13" s="31">
        <v>2484610.5189232011</v>
      </c>
      <c r="F13" s="31">
        <v>260779.62387925579</v>
      </c>
      <c r="G13" s="31">
        <f t="shared" si="0"/>
        <v>2223830.8950439454</v>
      </c>
      <c r="H13" s="33">
        <v>295298.61413199926</v>
      </c>
      <c r="I13" s="33">
        <v>13483.150000000025</v>
      </c>
      <c r="J13" s="34">
        <f t="shared" ref="J13:J15" si="4">+G13/H13</f>
        <v>7.5307867650536524</v>
      </c>
      <c r="K13" s="66">
        <f t="shared" ref="K13:K15" si="5">+IF(D13="Weekday",J13/$J$41,IF(D13="Saturday",J13/$J$42,IF(D13="Sunday",J13/$J$43,"NA")))</f>
        <v>1.1972633966698971</v>
      </c>
      <c r="L13" s="91">
        <f t="shared" ref="L13:L15" si="6">ROUND(H13/I13,1)</f>
        <v>21.9</v>
      </c>
      <c r="M13" s="59"/>
    </row>
    <row r="14" spans="1:14" s="133" customFormat="1" ht="15.75" x14ac:dyDescent="0.25">
      <c r="A14" s="3" t="s">
        <v>19</v>
      </c>
      <c r="B14" s="30">
        <v>80</v>
      </c>
      <c r="C14" s="143" t="s">
        <v>17</v>
      </c>
      <c r="D14" s="30" t="s">
        <v>2</v>
      </c>
      <c r="E14" s="31">
        <v>270717.36288386676</v>
      </c>
      <c r="F14" s="31">
        <v>73186.092000000237</v>
      </c>
      <c r="G14" s="31">
        <f t="shared" si="0"/>
        <v>197531.27088386653</v>
      </c>
      <c r="H14" s="33">
        <v>73569</v>
      </c>
      <c r="I14" s="33">
        <v>3552.15</v>
      </c>
      <c r="J14" s="34">
        <f t="shared" si="4"/>
        <v>2.6849796909549748</v>
      </c>
      <c r="K14" s="66">
        <f t="shared" si="5"/>
        <v>0.42686481573211044</v>
      </c>
      <c r="L14" s="91">
        <f t="shared" si="6"/>
        <v>20.7</v>
      </c>
      <c r="M14" s="59"/>
    </row>
    <row r="15" spans="1:14" ht="15.75" x14ac:dyDescent="0.25">
      <c r="A15" s="3" t="s">
        <v>19</v>
      </c>
      <c r="B15" s="30">
        <v>83</v>
      </c>
      <c r="C15" s="143" t="s">
        <v>17</v>
      </c>
      <c r="D15" s="30" t="s">
        <v>2</v>
      </c>
      <c r="E15" s="31">
        <v>655966.63853692857</v>
      </c>
      <c r="F15" s="31">
        <v>129712.68200000002</v>
      </c>
      <c r="G15" s="31">
        <f t="shared" si="0"/>
        <v>526253.95653692854</v>
      </c>
      <c r="H15" s="33">
        <v>122111</v>
      </c>
      <c r="I15" s="33">
        <v>11462.25</v>
      </c>
      <c r="J15" s="34">
        <f t="shared" si="4"/>
        <v>4.3096359585698956</v>
      </c>
      <c r="K15" s="66">
        <f t="shared" si="5"/>
        <v>0.6851567501700947</v>
      </c>
      <c r="L15" s="91">
        <f t="shared" si="6"/>
        <v>10.7</v>
      </c>
      <c r="M15" s="59"/>
    </row>
    <row r="16" spans="1:14" ht="15.75" x14ac:dyDescent="0.25">
      <c r="A16" s="142" t="s">
        <v>14</v>
      </c>
      <c r="B16" s="30">
        <v>84</v>
      </c>
      <c r="C16" s="143" t="s">
        <v>17</v>
      </c>
      <c r="D16" s="30" t="s">
        <v>2</v>
      </c>
      <c r="E16" s="31">
        <v>3871770.6006984082</v>
      </c>
      <c r="F16" s="31">
        <v>479202.52688727045</v>
      </c>
      <c r="G16" s="31">
        <f t="shared" si="0"/>
        <v>3392568.0738111376</v>
      </c>
      <c r="H16" s="33">
        <v>596198.25354869349</v>
      </c>
      <c r="I16" s="33">
        <v>21528.939999999966</v>
      </c>
      <c r="J16" s="34">
        <f t="shared" si="1"/>
        <v>5.6903354775326518</v>
      </c>
      <c r="K16" s="66">
        <f t="shared" si="2"/>
        <v>0.90466382790662192</v>
      </c>
      <c r="L16" s="91">
        <f t="shared" si="3"/>
        <v>27.7</v>
      </c>
      <c r="M16" s="50"/>
    </row>
    <row r="17" spans="1:13" ht="15.75" x14ac:dyDescent="0.25">
      <c r="A17" s="3" t="s">
        <v>19</v>
      </c>
      <c r="B17" s="30">
        <v>87</v>
      </c>
      <c r="C17" s="143" t="s">
        <v>17</v>
      </c>
      <c r="D17" s="30" t="s">
        <v>2</v>
      </c>
      <c r="E17" s="31">
        <v>1149969.2147708605</v>
      </c>
      <c r="F17" s="31">
        <v>242722.65599999687</v>
      </c>
      <c r="G17" s="31">
        <f t="shared" si="0"/>
        <v>907246.55877086357</v>
      </c>
      <c r="H17" s="33">
        <v>226744</v>
      </c>
      <c r="I17" s="33">
        <v>14853.75</v>
      </c>
      <c r="J17" s="34">
        <f t="shared" si="1"/>
        <v>4.0011932345326162</v>
      </c>
      <c r="K17" s="66">
        <f t="shared" si="2"/>
        <v>0.63611975111806296</v>
      </c>
      <c r="L17" s="91">
        <f t="shared" si="3"/>
        <v>15.3</v>
      </c>
      <c r="M17" s="50"/>
    </row>
    <row r="18" spans="1:13" ht="15.75" x14ac:dyDescent="0.25">
      <c r="A18" s="142" t="s">
        <v>14</v>
      </c>
      <c r="B18" s="30">
        <v>129</v>
      </c>
      <c r="C18" s="143" t="s">
        <v>17</v>
      </c>
      <c r="D18" s="30" t="s">
        <v>2</v>
      </c>
      <c r="E18" s="31">
        <v>143188.60204730372</v>
      </c>
      <c r="F18" s="31">
        <v>1016.0893030891908</v>
      </c>
      <c r="G18" s="31">
        <f t="shared" si="0"/>
        <v>142172.51274421453</v>
      </c>
      <c r="H18" s="33">
        <v>14328.946486599214</v>
      </c>
      <c r="I18" s="33">
        <v>381</v>
      </c>
      <c r="J18" s="34">
        <f t="shared" si="1"/>
        <v>9.9220492502486337</v>
      </c>
      <c r="K18" s="66">
        <f t="shared" si="2"/>
        <v>1.5774323132350769</v>
      </c>
      <c r="L18" s="91">
        <f t="shared" si="3"/>
        <v>37.6</v>
      </c>
      <c r="M18" s="59"/>
    </row>
    <row r="19" spans="1:13" ht="15.75" x14ac:dyDescent="0.25">
      <c r="A19" s="3" t="s">
        <v>14</v>
      </c>
      <c r="B19" s="30">
        <v>16</v>
      </c>
      <c r="C19" s="143" t="s">
        <v>17</v>
      </c>
      <c r="D19" s="30" t="s">
        <v>4</v>
      </c>
      <c r="E19" s="31">
        <v>515318.81548003003</v>
      </c>
      <c r="F19" s="31">
        <v>23818.405686733789</v>
      </c>
      <c r="G19" s="31">
        <f t="shared" si="0"/>
        <v>491500.40979329625</v>
      </c>
      <c r="H19" s="33">
        <v>46341.277029197678</v>
      </c>
      <c r="I19" s="33">
        <v>2928.25</v>
      </c>
      <c r="J19" s="34">
        <f t="shared" si="1"/>
        <v>10.6061041322539</v>
      </c>
      <c r="K19" s="66">
        <f t="shared" si="2"/>
        <v>1.3425448268675824</v>
      </c>
      <c r="L19" s="91">
        <f t="shared" si="3"/>
        <v>15.8</v>
      </c>
      <c r="M19" s="50"/>
    </row>
    <row r="20" spans="1:13" ht="15.75" x14ac:dyDescent="0.25">
      <c r="A20" s="3" t="s">
        <v>14</v>
      </c>
      <c r="B20" s="30">
        <v>23</v>
      </c>
      <c r="C20" s="143" t="s">
        <v>17</v>
      </c>
      <c r="D20" s="30" t="s">
        <v>4</v>
      </c>
      <c r="E20" s="31">
        <v>453456.62452394556</v>
      </c>
      <c r="F20" s="31">
        <v>42283.779954774749</v>
      </c>
      <c r="G20" s="31">
        <f t="shared" si="0"/>
        <v>411172.84456917079</v>
      </c>
      <c r="H20" s="33">
        <v>55711.668778464002</v>
      </c>
      <c r="I20" s="33">
        <v>2708.2999999999975</v>
      </c>
      <c r="J20" s="34">
        <f t="shared" si="1"/>
        <v>7.380372076165747</v>
      </c>
      <c r="K20" s="66">
        <f t="shared" si="2"/>
        <v>0.93422431343870216</v>
      </c>
      <c r="L20" s="91">
        <f t="shared" si="3"/>
        <v>20.6</v>
      </c>
      <c r="M20" s="59"/>
    </row>
    <row r="21" spans="1:13" ht="15.75" x14ac:dyDescent="0.25">
      <c r="A21" s="3" t="s">
        <v>14</v>
      </c>
      <c r="B21" s="30">
        <v>30</v>
      </c>
      <c r="C21" s="143" t="s">
        <v>17</v>
      </c>
      <c r="D21" s="30" t="s">
        <v>4</v>
      </c>
      <c r="E21" s="31">
        <v>150702.92873849435</v>
      </c>
      <c r="F21" s="31">
        <v>8480.0651196198505</v>
      </c>
      <c r="G21" s="31">
        <f t="shared" si="0"/>
        <v>142222.86361887449</v>
      </c>
      <c r="H21" s="33">
        <v>11979.398747688572</v>
      </c>
      <c r="I21" s="33">
        <v>915.29999999999984</v>
      </c>
      <c r="J21" s="34">
        <f t="shared" si="1"/>
        <v>11.87228730042202</v>
      </c>
      <c r="K21" s="66">
        <f t="shared" si="2"/>
        <v>1.50282117726861</v>
      </c>
      <c r="L21" s="91">
        <f t="shared" si="3"/>
        <v>13.1</v>
      </c>
      <c r="M21" s="59"/>
    </row>
    <row r="22" spans="1:13" ht="15.75" x14ac:dyDescent="0.25">
      <c r="A22" s="3" t="s">
        <v>19</v>
      </c>
      <c r="B22" s="30">
        <v>32</v>
      </c>
      <c r="C22" s="143" t="s">
        <v>17</v>
      </c>
      <c r="D22" s="30" t="s">
        <v>4</v>
      </c>
      <c r="E22" s="31">
        <v>138702.10136240706</v>
      </c>
      <c r="F22" s="31">
        <v>30956.878000000117</v>
      </c>
      <c r="G22" s="31">
        <f t="shared" si="0"/>
        <v>107745.22336240695</v>
      </c>
      <c r="H22" s="33">
        <v>36523</v>
      </c>
      <c r="I22" s="33">
        <v>1643.2</v>
      </c>
      <c r="J22" s="34">
        <f t="shared" si="1"/>
        <v>2.9500649826795979</v>
      </c>
      <c r="K22" s="66">
        <f t="shared" si="2"/>
        <v>0.37342594717463262</v>
      </c>
      <c r="L22" s="91">
        <f t="shared" si="3"/>
        <v>22.2</v>
      </c>
      <c r="M22" s="59"/>
    </row>
    <row r="23" spans="1:13" ht="15.75" x14ac:dyDescent="0.25">
      <c r="A23" s="3" t="s">
        <v>14</v>
      </c>
      <c r="B23" s="30">
        <v>46</v>
      </c>
      <c r="C23" s="143" t="s">
        <v>17</v>
      </c>
      <c r="D23" s="30" t="s">
        <v>4</v>
      </c>
      <c r="E23" s="31">
        <v>382956.48121457756</v>
      </c>
      <c r="F23" s="31">
        <v>21158.68102257184</v>
      </c>
      <c r="G23" s="31">
        <f t="shared" si="0"/>
        <v>361797.8001920057</v>
      </c>
      <c r="H23" s="33">
        <v>28642.44896965607</v>
      </c>
      <c r="I23" s="33">
        <v>2363.070000000002</v>
      </c>
      <c r="J23" s="34">
        <f t="shared" si="1"/>
        <v>12.631524649840374</v>
      </c>
      <c r="K23" s="66">
        <f t="shared" si="2"/>
        <v>1.5989271708658701</v>
      </c>
      <c r="L23" s="91">
        <f t="shared" si="3"/>
        <v>12.1</v>
      </c>
      <c r="M23" s="50"/>
    </row>
    <row r="24" spans="1:13" ht="15.75" x14ac:dyDescent="0.25">
      <c r="A24" s="3" t="s">
        <v>14</v>
      </c>
      <c r="B24" s="30">
        <v>65</v>
      </c>
      <c r="C24" s="143" t="s">
        <v>17</v>
      </c>
      <c r="D24" s="30" t="s">
        <v>4</v>
      </c>
      <c r="E24" s="31">
        <v>485223.07226160495</v>
      </c>
      <c r="F24" s="31">
        <v>33244.61346766237</v>
      </c>
      <c r="G24" s="31">
        <f t="shared" si="0"/>
        <v>451978.45879394258</v>
      </c>
      <c r="H24" s="33">
        <v>41120.174231644713</v>
      </c>
      <c r="I24" s="33">
        <v>2593.2300000000027</v>
      </c>
      <c r="J24" s="34">
        <f t="shared" si="1"/>
        <v>10.991647463548807</v>
      </c>
      <c r="K24" s="66">
        <f t="shared" si="2"/>
        <v>1.3913477801960514</v>
      </c>
      <c r="L24" s="91">
        <f t="shared" si="3"/>
        <v>15.9</v>
      </c>
      <c r="M24" s="59"/>
    </row>
    <row r="25" spans="1:13" ht="15.75" x14ac:dyDescent="0.25">
      <c r="A25" s="3" t="s">
        <v>19</v>
      </c>
      <c r="B25" s="30">
        <v>80</v>
      </c>
      <c r="C25" s="143" t="s">
        <v>17</v>
      </c>
      <c r="D25" s="30" t="s">
        <v>4</v>
      </c>
      <c r="E25" s="31">
        <v>54232.842867556494</v>
      </c>
      <c r="F25" s="31">
        <v>13775.402999999975</v>
      </c>
      <c r="G25" s="31">
        <f t="shared" si="0"/>
        <v>40457.439867556517</v>
      </c>
      <c r="H25" s="33">
        <v>14049</v>
      </c>
      <c r="I25" s="33">
        <v>705.64</v>
      </c>
      <c r="J25" s="34">
        <f t="shared" si="1"/>
        <v>2.8797380502211203</v>
      </c>
      <c r="K25" s="66">
        <f t="shared" si="2"/>
        <v>0.36452380382545824</v>
      </c>
      <c r="L25" s="91">
        <f t="shared" si="3"/>
        <v>19.899999999999999</v>
      </c>
      <c r="M25" s="59"/>
    </row>
    <row r="26" spans="1:13" ht="15.75" x14ac:dyDescent="0.25">
      <c r="A26" s="3" t="s">
        <v>19</v>
      </c>
      <c r="B26" s="30">
        <v>83</v>
      </c>
      <c r="C26" s="143" t="s">
        <v>17</v>
      </c>
      <c r="D26" s="30" t="s">
        <v>4</v>
      </c>
      <c r="E26" s="31">
        <v>129548.75777236078</v>
      </c>
      <c r="F26" s="31">
        <v>17226.974000000017</v>
      </c>
      <c r="G26" s="31">
        <f t="shared" si="0"/>
        <v>112321.78377236077</v>
      </c>
      <c r="H26" s="33">
        <v>18845</v>
      </c>
      <c r="I26" s="33">
        <v>2215.2000000000003</v>
      </c>
      <c r="J26" s="34">
        <f t="shared" si="1"/>
        <v>5.9602962999395475</v>
      </c>
      <c r="K26" s="66">
        <f t="shared" si="2"/>
        <v>0.75446788606829707</v>
      </c>
      <c r="L26" s="91">
        <f t="shared" si="3"/>
        <v>8.5</v>
      </c>
      <c r="M26" s="50"/>
    </row>
    <row r="27" spans="1:13" ht="15.75" x14ac:dyDescent="0.25">
      <c r="A27" s="3" t="s">
        <v>14</v>
      </c>
      <c r="B27" s="30">
        <v>84</v>
      </c>
      <c r="C27" s="143" t="s">
        <v>17</v>
      </c>
      <c r="D27" s="30" t="s">
        <v>4</v>
      </c>
      <c r="E27" s="31">
        <v>679661.56040853565</v>
      </c>
      <c r="F27" s="31">
        <v>67618.424723979901</v>
      </c>
      <c r="G27" s="31">
        <f t="shared" si="0"/>
        <v>612043.13568455575</v>
      </c>
      <c r="H27" s="33">
        <v>96321.161292974764</v>
      </c>
      <c r="I27" s="33">
        <v>3710.2199999999989</v>
      </c>
      <c r="J27" s="34">
        <f t="shared" si="1"/>
        <v>6.3541918252307807</v>
      </c>
      <c r="K27" s="66">
        <f t="shared" si="2"/>
        <v>0.80432807914313675</v>
      </c>
      <c r="L27" s="91">
        <f t="shared" si="3"/>
        <v>26</v>
      </c>
      <c r="M27" s="50"/>
    </row>
    <row r="28" spans="1:13" ht="15.75" x14ac:dyDescent="0.25">
      <c r="A28" s="3" t="s">
        <v>19</v>
      </c>
      <c r="B28" s="30">
        <v>87</v>
      </c>
      <c r="C28" s="143" t="s">
        <v>17</v>
      </c>
      <c r="D28" s="30" t="s">
        <v>4</v>
      </c>
      <c r="E28" s="31">
        <v>209825.20401115465</v>
      </c>
      <c r="F28" s="31">
        <v>24045.259000000133</v>
      </c>
      <c r="G28" s="31">
        <f t="shared" si="0"/>
        <v>185779.94501115452</v>
      </c>
      <c r="H28" s="33">
        <v>25253</v>
      </c>
      <c r="I28" s="33">
        <v>2618.2000000000003</v>
      </c>
      <c r="J28" s="34">
        <f t="shared" si="1"/>
        <v>7.3567475155884257</v>
      </c>
      <c r="K28" s="66">
        <f t="shared" si="2"/>
        <v>0.93123386273271203</v>
      </c>
      <c r="L28" s="91">
        <f t="shared" si="3"/>
        <v>9.6</v>
      </c>
      <c r="M28" s="59"/>
    </row>
    <row r="29" spans="1:13" ht="15.75" x14ac:dyDescent="0.25">
      <c r="A29" s="3" t="s">
        <v>14</v>
      </c>
      <c r="B29" s="30">
        <v>16</v>
      </c>
      <c r="C29" s="143" t="s">
        <v>17</v>
      </c>
      <c r="D29" s="30" t="s">
        <v>5</v>
      </c>
      <c r="E29" s="31">
        <v>430881.61407232133</v>
      </c>
      <c r="F29" s="31">
        <v>16303.113201147393</v>
      </c>
      <c r="G29" s="31">
        <f t="shared" si="0"/>
        <v>414578.50087117392</v>
      </c>
      <c r="H29" s="33">
        <v>28769.089798703404</v>
      </c>
      <c r="I29" s="33">
        <v>2442.4499999999975</v>
      </c>
      <c r="J29" s="34">
        <f t="shared" si="1"/>
        <v>14.410553262962758</v>
      </c>
      <c r="K29" s="66">
        <f t="shared" si="2"/>
        <v>1.3856301214387265</v>
      </c>
      <c r="L29" s="91">
        <f t="shared" si="3"/>
        <v>11.8</v>
      </c>
      <c r="M29" s="50"/>
    </row>
    <row r="30" spans="1:13" ht="15.75" x14ac:dyDescent="0.25">
      <c r="A30" s="3" t="s">
        <v>14</v>
      </c>
      <c r="B30" s="30">
        <v>23</v>
      </c>
      <c r="C30" s="143" t="s">
        <v>17</v>
      </c>
      <c r="D30" s="30" t="s">
        <v>5</v>
      </c>
      <c r="E30" s="31">
        <v>371434.51362141862</v>
      </c>
      <c r="F30" s="31">
        <v>34644.769045667512</v>
      </c>
      <c r="G30" s="31">
        <f t="shared" si="0"/>
        <v>336789.74457575113</v>
      </c>
      <c r="H30" s="33">
        <v>42686.19619083975</v>
      </c>
      <c r="I30" s="33">
        <v>2219.0100000000002</v>
      </c>
      <c r="J30" s="34">
        <f t="shared" si="1"/>
        <v>7.8898982488400913</v>
      </c>
      <c r="K30" s="66">
        <f t="shared" si="2"/>
        <v>0.75864406238847026</v>
      </c>
      <c r="L30" s="91">
        <f t="shared" si="3"/>
        <v>19.2</v>
      </c>
      <c r="M30" s="59"/>
    </row>
    <row r="31" spans="1:13" ht="15.75" x14ac:dyDescent="0.25">
      <c r="A31" s="3" t="s">
        <v>14</v>
      </c>
      <c r="B31" s="30">
        <v>30</v>
      </c>
      <c r="C31" s="143" t="s">
        <v>17</v>
      </c>
      <c r="D31" s="30" t="s">
        <v>5</v>
      </c>
      <c r="E31" s="31">
        <v>162027.58920284765</v>
      </c>
      <c r="F31" s="31">
        <v>7401.6448380190668</v>
      </c>
      <c r="G31" s="31">
        <f t="shared" si="0"/>
        <v>154625.94436482858</v>
      </c>
      <c r="H31" s="33">
        <v>9122.2580923524492</v>
      </c>
      <c r="I31" s="33">
        <v>976.31999999999982</v>
      </c>
      <c r="J31" s="34">
        <f t="shared" si="1"/>
        <v>16.950402279722567</v>
      </c>
      <c r="K31" s="66">
        <f t="shared" si="2"/>
        <v>1.6298463730502468</v>
      </c>
      <c r="L31" s="91">
        <f t="shared" si="3"/>
        <v>9.3000000000000007</v>
      </c>
      <c r="M31" s="59"/>
    </row>
    <row r="32" spans="1:13" ht="15.75" x14ac:dyDescent="0.25">
      <c r="A32" s="3" t="s">
        <v>19</v>
      </c>
      <c r="B32" s="30">
        <v>32</v>
      </c>
      <c r="C32" s="143" t="s">
        <v>17</v>
      </c>
      <c r="D32" s="30" t="s">
        <v>5</v>
      </c>
      <c r="E32" s="31">
        <v>154706.18998114637</v>
      </c>
      <c r="F32" s="31">
        <v>18095.059000000008</v>
      </c>
      <c r="G32" s="31">
        <f t="shared" si="0"/>
        <v>136611.13098114636</v>
      </c>
      <c r="H32" s="33">
        <v>22478</v>
      </c>
      <c r="I32" s="33">
        <v>1832.8000000000002</v>
      </c>
      <c r="J32" s="62">
        <f t="shared" si="1"/>
        <v>6.0775483130681716</v>
      </c>
      <c r="K32" s="66">
        <f t="shared" si="2"/>
        <v>0.58437964548732413</v>
      </c>
      <c r="L32" s="91">
        <f t="shared" si="3"/>
        <v>12.3</v>
      </c>
      <c r="M32" s="50" t="s">
        <v>46</v>
      </c>
    </row>
    <row r="33" spans="1:13" ht="15.75" x14ac:dyDescent="0.25">
      <c r="A33" s="3" t="s">
        <v>14</v>
      </c>
      <c r="B33" s="30">
        <v>46</v>
      </c>
      <c r="C33" s="143" t="s">
        <v>17</v>
      </c>
      <c r="D33" s="30" t="s">
        <v>5</v>
      </c>
      <c r="E33" s="31">
        <v>326463.86283526663</v>
      </c>
      <c r="F33" s="31">
        <v>15326.334584691329</v>
      </c>
      <c r="G33" s="31">
        <f t="shared" si="0"/>
        <v>311137.5282505753</v>
      </c>
      <c r="H33" s="33">
        <v>20201.786233639665</v>
      </c>
      <c r="I33" s="33">
        <v>1914.1700000000021</v>
      </c>
      <c r="J33" s="34">
        <f t="shared" si="1"/>
        <v>15.401486019710202</v>
      </c>
      <c r="K33" s="66">
        <f t="shared" si="2"/>
        <v>1.480912117279827</v>
      </c>
      <c r="L33" s="91">
        <f t="shared" si="3"/>
        <v>10.6</v>
      </c>
      <c r="M33" s="59"/>
    </row>
    <row r="34" spans="1:13" ht="15.75" x14ac:dyDescent="0.25">
      <c r="A34" s="3" t="s">
        <v>14</v>
      </c>
      <c r="B34" s="30">
        <v>65</v>
      </c>
      <c r="C34" s="143" t="s">
        <v>17</v>
      </c>
      <c r="D34" s="30" t="s">
        <v>5</v>
      </c>
      <c r="E34" s="31">
        <v>432152.57947345759</v>
      </c>
      <c r="F34" s="31">
        <v>25807.018077625642</v>
      </c>
      <c r="G34" s="31">
        <f t="shared" si="0"/>
        <v>406345.56139583193</v>
      </c>
      <c r="H34" s="33">
        <v>29757.506025414274</v>
      </c>
      <c r="I34" s="33">
        <v>2098.6499999999996</v>
      </c>
      <c r="J34" s="34">
        <f t="shared" si="1"/>
        <v>13.655229072247996</v>
      </c>
      <c r="K34" s="66">
        <f t="shared" si="2"/>
        <v>1.3130027954084611</v>
      </c>
      <c r="L34" s="91">
        <f t="shared" si="3"/>
        <v>14.2</v>
      </c>
      <c r="M34" s="59"/>
    </row>
    <row r="35" spans="1:13" ht="15.75" x14ac:dyDescent="0.25">
      <c r="A35" s="3" t="s">
        <v>19</v>
      </c>
      <c r="B35" s="30">
        <v>80</v>
      </c>
      <c r="C35" s="143" t="s">
        <v>17</v>
      </c>
      <c r="D35" s="30" t="s">
        <v>5</v>
      </c>
      <c r="E35" s="31">
        <v>32699.348620000641</v>
      </c>
      <c r="F35" s="31">
        <v>7605.6789999999919</v>
      </c>
      <c r="G35" s="31">
        <f t="shared" si="0"/>
        <v>25093.669620000648</v>
      </c>
      <c r="H35" s="33">
        <v>8005</v>
      </c>
      <c r="I35" s="33">
        <v>425.14</v>
      </c>
      <c r="J35" s="34">
        <f t="shared" si="1"/>
        <v>3.1347494840725356</v>
      </c>
      <c r="K35" s="66">
        <f t="shared" si="2"/>
        <v>0.30141821962235921</v>
      </c>
      <c r="L35" s="91">
        <f t="shared" si="3"/>
        <v>18.8</v>
      </c>
      <c r="M35" s="50"/>
    </row>
    <row r="36" spans="1:13" ht="15.75" x14ac:dyDescent="0.25">
      <c r="A36" s="3" t="s">
        <v>19</v>
      </c>
      <c r="B36" s="30">
        <v>83</v>
      </c>
      <c r="C36" s="143" t="s">
        <v>17</v>
      </c>
      <c r="D36" s="30" t="s">
        <v>5</v>
      </c>
      <c r="E36" s="31">
        <v>144496.69136147934</v>
      </c>
      <c r="F36" s="31">
        <v>15620.43999999999</v>
      </c>
      <c r="G36" s="31">
        <f t="shared" si="0"/>
        <v>128876.25136147936</v>
      </c>
      <c r="H36" s="33">
        <v>16640</v>
      </c>
      <c r="I36" s="33">
        <v>2470.8000000000002</v>
      </c>
      <c r="J36" s="34">
        <f t="shared" si="1"/>
        <v>7.7449670289350578</v>
      </c>
      <c r="K36" s="66">
        <f t="shared" si="2"/>
        <v>0.7447083681668325</v>
      </c>
      <c r="L36" s="91">
        <f t="shared" si="3"/>
        <v>6.7</v>
      </c>
      <c r="M36" s="50"/>
    </row>
    <row r="37" spans="1:13" ht="15.75" x14ac:dyDescent="0.25">
      <c r="A37" s="3" t="s">
        <v>14</v>
      </c>
      <c r="B37" s="30">
        <v>84</v>
      </c>
      <c r="C37" s="143" t="s">
        <v>17</v>
      </c>
      <c r="D37" s="30" t="s">
        <v>5</v>
      </c>
      <c r="E37" s="31">
        <v>657192.89081204636</v>
      </c>
      <c r="F37" s="31">
        <v>53505.291293330476</v>
      </c>
      <c r="G37" s="31">
        <f t="shared" si="0"/>
        <v>603687.59951871587</v>
      </c>
      <c r="H37" s="33">
        <v>71089.777905707364</v>
      </c>
      <c r="I37" s="33">
        <v>3542.0699999999979</v>
      </c>
      <c r="J37" s="34">
        <f t="shared" si="1"/>
        <v>8.4919044242822075</v>
      </c>
      <c r="K37" s="66">
        <f t="shared" si="2"/>
        <v>0.81652927156559685</v>
      </c>
      <c r="L37" s="91">
        <f t="shared" si="3"/>
        <v>20.100000000000001</v>
      </c>
      <c r="M37" s="59"/>
    </row>
    <row r="38" spans="1:13" ht="16.5" thickBot="1" x14ac:dyDescent="0.3">
      <c r="A38" s="137" t="s">
        <v>19</v>
      </c>
      <c r="B38" s="37">
        <v>87</v>
      </c>
      <c r="C38" s="138" t="s">
        <v>17</v>
      </c>
      <c r="D38" s="37" t="s">
        <v>5</v>
      </c>
      <c r="E38" s="39">
        <v>174208.59868241719</v>
      </c>
      <c r="F38" s="39">
        <v>14317.188000000006</v>
      </c>
      <c r="G38" s="39">
        <f t="shared" si="0"/>
        <v>159891.41068241719</v>
      </c>
      <c r="H38" s="41">
        <v>15589</v>
      </c>
      <c r="I38" s="41">
        <v>2324.6400000000003</v>
      </c>
      <c r="J38" s="42">
        <f>+G38/H38</f>
        <v>10.256681678261414</v>
      </c>
      <c r="K38" s="67">
        <f t="shared" si="2"/>
        <v>0.98621939214052046</v>
      </c>
      <c r="L38" s="96">
        <f t="shared" si="3"/>
        <v>6.7</v>
      </c>
      <c r="M38" s="51"/>
    </row>
    <row r="39" spans="1:13" ht="16.5" thickBot="1" x14ac:dyDescent="0.3">
      <c r="E39" s="63"/>
      <c r="F39" s="63"/>
      <c r="G39" s="63"/>
      <c r="H39" s="63"/>
      <c r="I39" s="61"/>
      <c r="J39" s="62"/>
    </row>
    <row r="40" spans="1:13" ht="24.75" thickBot="1" x14ac:dyDescent="0.3">
      <c r="A40" s="12" t="s">
        <v>44</v>
      </c>
      <c r="B40" s="7"/>
      <c r="C40" s="1"/>
      <c r="D40" s="1"/>
      <c r="E40" s="60"/>
      <c r="F40" s="1"/>
      <c r="G40" s="43">
        <v>1.6</v>
      </c>
      <c r="H40" s="43">
        <v>1.35</v>
      </c>
      <c r="I40" s="43">
        <v>1.2</v>
      </c>
      <c r="J40" s="65" t="s">
        <v>34</v>
      </c>
      <c r="K40" s="1"/>
      <c r="L40" s="1"/>
      <c r="M40" s="1"/>
    </row>
    <row r="41" spans="1:13" ht="15.75" x14ac:dyDescent="0.25">
      <c r="A41" s="1" t="s">
        <v>2</v>
      </c>
      <c r="B41" s="7"/>
      <c r="C41" s="1"/>
      <c r="D41" s="1"/>
      <c r="E41" s="1"/>
      <c r="F41" s="1"/>
      <c r="G41" s="151">
        <f>+$J$41*G40</f>
        <v>10.064</v>
      </c>
      <c r="H41" s="149">
        <f>+$J$41*H40</f>
        <v>8.4915000000000003</v>
      </c>
      <c r="I41" s="147">
        <f>+$J$41*I40</f>
        <v>7.548</v>
      </c>
      <c r="J41" s="124">
        <f>+ROUND(AVERAGEIF($D$4:$D$38,"Weekday",$J$4:$J$38),2)</f>
        <v>6.29</v>
      </c>
      <c r="K41" s="1"/>
      <c r="L41" s="1"/>
      <c r="M41" s="1"/>
    </row>
    <row r="42" spans="1:13" ht="15.75" x14ac:dyDescent="0.25">
      <c r="A42" s="1" t="s">
        <v>4</v>
      </c>
      <c r="B42" s="7"/>
      <c r="C42" s="1"/>
      <c r="D42" s="1"/>
      <c r="E42" s="1"/>
      <c r="F42" s="5"/>
      <c r="G42" s="155">
        <f>+$J$42*G40</f>
        <v>12.64</v>
      </c>
      <c r="H42" s="153">
        <f>+$J$42*H40</f>
        <v>10.665000000000001</v>
      </c>
      <c r="I42" s="154">
        <f>+$J$42*I40</f>
        <v>9.48</v>
      </c>
      <c r="J42" s="125">
        <f>+ROUND(AVERAGEIF($D$4:$D$38,"saturday",$J$4:$J$38),2)</f>
        <v>7.9</v>
      </c>
      <c r="K42" s="1"/>
      <c r="L42" s="1"/>
      <c r="M42" s="1"/>
    </row>
    <row r="43" spans="1:13" ht="16.5" thickBot="1" x14ac:dyDescent="0.3">
      <c r="A43" s="1" t="s">
        <v>5</v>
      </c>
      <c r="B43" s="7"/>
      <c r="C43" s="1"/>
      <c r="D43" s="1"/>
      <c r="E43" s="1"/>
      <c r="F43" s="5"/>
      <c r="G43" s="152">
        <f>+$J$43*G40</f>
        <v>16.64</v>
      </c>
      <c r="H43" s="150">
        <f>+$J$43*H40</f>
        <v>14.040000000000001</v>
      </c>
      <c r="I43" s="148">
        <f>+$J$43*I40</f>
        <v>12.48</v>
      </c>
      <c r="J43" s="126">
        <f>+ROUND(AVERAGEIF($D$4:$D$38,"sunday",$J$4:$J$38),2)</f>
        <v>10.4</v>
      </c>
      <c r="K43" s="1"/>
      <c r="L43" s="1"/>
      <c r="M43" s="1"/>
    </row>
  </sheetData>
  <sheetProtection algorithmName="SHA-512" hashValue="FkY+EUegQP79PJCW5FfgoaarXXmIqCGrxXalfl1kJJOFrG/lYvEJQdV5iGDXck8oUEZH5mb9LmrlUpxOiVDnHQ==" saltValue="zkFR+BTj2EcWPYdTk5XmYw==" spinCount="100000" sheet="1" objects="1" scenarios="1"/>
  <sortState ref="A4:M38">
    <sortCondition ref="C4:C38"/>
    <sortCondition ref="D4:D38" customList="Weekday,Saturday,Sunday,Sunday/Holiday,Reduced"/>
    <sortCondition ref="B4:B38"/>
  </sortState>
  <mergeCells count="1">
    <mergeCell ref="A2:N2"/>
  </mergeCells>
  <conditionalFormatting sqref="K4:K38">
    <cfRule type="cellIs" dxfId="29" priority="5" stopIfTrue="1" operator="greaterThan">
      <formula>1.6</formula>
    </cfRule>
    <cfRule type="cellIs" dxfId="28" priority="6" stopIfTrue="1" operator="greaterThan">
      <formula>1.35</formula>
    </cfRule>
    <cfRule type="cellIs" dxfId="27" priority="7" stopIfTrue="1" operator="greaterThan">
      <formula>1.2</formula>
    </cfRule>
  </conditionalFormatting>
  <conditionalFormatting sqref="K4:K38">
    <cfRule type="cellIs" dxfId="26" priority="2" stopIfTrue="1" operator="greaterThan">
      <formula>1.6</formula>
    </cfRule>
    <cfRule type="cellIs" dxfId="25" priority="3" stopIfTrue="1" operator="greaterThan">
      <formula>1.35</formula>
    </cfRule>
    <cfRule type="cellIs" dxfId="24" priority="4" stopIfTrue="1" operator="greaterThan">
      <formula>1.2</formula>
    </cfRule>
  </conditionalFormatting>
  <conditionalFormatting sqref="L4:L38">
    <cfRule type="cellIs" dxfId="23" priority="1" operator="lessThan">
      <formula>15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5"/>
  <sheetViews>
    <sheetView workbookViewId="0">
      <pane ySplit="3" topLeftCell="A58" activePane="bottomLeft" state="frozen"/>
      <selection pane="bottomLeft" activeCell="A4" sqref="A4"/>
    </sheetView>
  </sheetViews>
  <sheetFormatPr defaultRowHeight="15" x14ac:dyDescent="0.25"/>
  <cols>
    <col min="1" max="1" width="29.7109375" bestFit="1" customWidth="1"/>
    <col min="2" max="2" width="14.42578125" style="8" customWidth="1"/>
    <col min="3" max="3" width="21.140625" customWidth="1"/>
    <col min="4" max="5" width="14.28515625" bestFit="1" customWidth="1"/>
    <col min="6" max="6" width="15.85546875" style="6" bestFit="1" customWidth="1"/>
    <col min="7" max="7" width="14" bestFit="1" customWidth="1"/>
    <col min="8" max="8" width="16.140625" bestFit="1" customWidth="1"/>
    <col min="9" max="9" width="15.140625" customWidth="1"/>
    <col min="10" max="10" width="12.5703125" style="9" customWidth="1"/>
    <col min="11" max="11" width="10.5703125" customWidth="1"/>
    <col min="12" max="12" width="10.85546875" bestFit="1" customWidth="1"/>
    <col min="13" max="13" width="33.5703125" style="9" customWidth="1"/>
    <col min="17" max="18" width="12.7109375" bestFit="1" customWidth="1"/>
  </cols>
  <sheetData>
    <row r="1" spans="1:14" ht="18.75" x14ac:dyDescent="0.3">
      <c r="A1" s="11" t="s">
        <v>40</v>
      </c>
      <c r="B1"/>
      <c r="F1"/>
      <c r="J1" s="4"/>
      <c r="K1" s="4"/>
      <c r="L1" s="4"/>
      <c r="M1" s="136"/>
    </row>
    <row r="2" spans="1:14" ht="47.25" thickBot="1" x14ac:dyDescent="0.75">
      <c r="A2" s="170" t="s">
        <v>73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4" ht="72.75" thickBot="1" x14ac:dyDescent="0.3">
      <c r="A3" s="12" t="s">
        <v>6</v>
      </c>
      <c r="B3" s="13" t="s">
        <v>28</v>
      </c>
      <c r="C3" s="14" t="s">
        <v>29</v>
      </c>
      <c r="D3" s="14" t="s">
        <v>0</v>
      </c>
      <c r="E3" s="15" t="s">
        <v>1</v>
      </c>
      <c r="F3" s="15" t="s">
        <v>30</v>
      </c>
      <c r="G3" s="15" t="s">
        <v>31</v>
      </c>
      <c r="H3" s="16" t="s">
        <v>32</v>
      </c>
      <c r="I3" s="16" t="s">
        <v>33</v>
      </c>
      <c r="J3" s="17" t="s">
        <v>34</v>
      </c>
      <c r="K3" s="17" t="s">
        <v>35</v>
      </c>
      <c r="L3" s="88" t="s">
        <v>48</v>
      </c>
      <c r="M3" s="19" t="s">
        <v>36</v>
      </c>
    </row>
    <row r="4" spans="1:14" ht="15.75" x14ac:dyDescent="0.25">
      <c r="A4" s="4" t="s">
        <v>19</v>
      </c>
      <c r="B4" s="130">
        <v>219</v>
      </c>
      <c r="C4" s="132" t="s">
        <v>18</v>
      </c>
      <c r="D4" s="130" t="s">
        <v>2</v>
      </c>
      <c r="E4" s="134">
        <v>915357.97395269759</v>
      </c>
      <c r="F4" s="134">
        <v>160265.81299999997</v>
      </c>
      <c r="G4" s="134">
        <f t="shared" ref="G4:G35" si="0">+E4-F4</f>
        <v>755092.16095269762</v>
      </c>
      <c r="H4" s="131">
        <v>142777</v>
      </c>
      <c r="I4" s="131">
        <v>13395.915000000001</v>
      </c>
      <c r="J4" s="52">
        <f t="shared" ref="J4:J35" si="1">+G4/H4</f>
        <v>5.2886120380222135</v>
      </c>
      <c r="K4" s="68">
        <f t="shared" ref="K4:K35" si="2">+IF(D4="Weekday",J4/$J$69,IF(D4="Saturday",J4/$J$70,IF(D4="Sunday",J4/$J$71,"NA")))</f>
        <v>0.51097700850456174</v>
      </c>
      <c r="L4" s="95">
        <f>ROUND(H4/I4,1)</f>
        <v>10.7</v>
      </c>
      <c r="M4" s="53"/>
    </row>
    <row r="5" spans="1:14" ht="15.75" x14ac:dyDescent="0.25">
      <c r="A5" s="4" t="s">
        <v>19</v>
      </c>
      <c r="B5" s="130">
        <v>223</v>
      </c>
      <c r="C5" s="132" t="s">
        <v>18</v>
      </c>
      <c r="D5" s="130" t="s">
        <v>2</v>
      </c>
      <c r="E5" s="134">
        <v>203475.46335332858</v>
      </c>
      <c r="F5" s="134">
        <v>31030.069999999985</v>
      </c>
      <c r="G5" s="134">
        <f t="shared" si="0"/>
        <v>172445.3933533286</v>
      </c>
      <c r="H5" s="131">
        <v>30417</v>
      </c>
      <c r="I5" s="131">
        <v>2873.085</v>
      </c>
      <c r="J5" s="54">
        <f t="shared" si="1"/>
        <v>5.6693754595564521</v>
      </c>
      <c r="K5" s="66">
        <f t="shared" si="2"/>
        <v>0.54776574488468133</v>
      </c>
      <c r="L5" s="91">
        <f t="shared" ref="L5:L66" si="3">ROUND(H5/I5,1)</f>
        <v>10.6</v>
      </c>
      <c r="M5" s="55"/>
    </row>
    <row r="6" spans="1:14" ht="15.75" x14ac:dyDescent="0.25">
      <c r="A6" s="4" t="s">
        <v>19</v>
      </c>
      <c r="B6" s="130">
        <v>225</v>
      </c>
      <c r="C6" s="132" t="s">
        <v>18</v>
      </c>
      <c r="D6" s="130" t="s">
        <v>2</v>
      </c>
      <c r="E6" s="134">
        <v>182925.46144362606</v>
      </c>
      <c r="F6" s="134">
        <v>24379.529999999992</v>
      </c>
      <c r="G6" s="134">
        <f t="shared" si="0"/>
        <v>158545.93144362606</v>
      </c>
      <c r="H6" s="131">
        <v>23804</v>
      </c>
      <c r="I6" s="131">
        <v>2320.5</v>
      </c>
      <c r="J6" s="54">
        <f t="shared" si="1"/>
        <v>6.6604743506816524</v>
      </c>
      <c r="K6" s="66">
        <f t="shared" si="2"/>
        <v>0.64352409185329973</v>
      </c>
      <c r="L6" s="91">
        <f t="shared" si="3"/>
        <v>10.3</v>
      </c>
      <c r="M6" s="55"/>
    </row>
    <row r="7" spans="1:14" ht="15.75" x14ac:dyDescent="0.25">
      <c r="A7" s="4" t="s">
        <v>19</v>
      </c>
      <c r="B7" s="130">
        <v>227</v>
      </c>
      <c r="C7" s="132" t="s">
        <v>18</v>
      </c>
      <c r="D7" s="130" t="s">
        <v>2</v>
      </c>
      <c r="E7" s="134">
        <v>198391.24065863181</v>
      </c>
      <c r="F7" s="134">
        <v>22731.951999999972</v>
      </c>
      <c r="G7" s="134">
        <f t="shared" si="0"/>
        <v>175659.28865863185</v>
      </c>
      <c r="H7" s="131">
        <v>28509</v>
      </c>
      <c r="I7" s="131">
        <v>2397</v>
      </c>
      <c r="J7" s="54">
        <f t="shared" si="1"/>
        <v>6.1615380637213457</v>
      </c>
      <c r="K7" s="66">
        <f t="shared" si="2"/>
        <v>0.59531768731607204</v>
      </c>
      <c r="L7" s="91">
        <f t="shared" si="3"/>
        <v>11.9</v>
      </c>
      <c r="M7" s="55"/>
    </row>
    <row r="8" spans="1:14" ht="15.75" x14ac:dyDescent="0.25">
      <c r="A8" s="135" t="s">
        <v>14</v>
      </c>
      <c r="B8" s="130">
        <v>415</v>
      </c>
      <c r="C8" s="132" t="s">
        <v>18</v>
      </c>
      <c r="D8" s="130" t="s">
        <v>2</v>
      </c>
      <c r="E8" s="134">
        <v>60204.298588071237</v>
      </c>
      <c r="F8" s="134">
        <v>1845.9944136456079</v>
      </c>
      <c r="G8" s="134">
        <f t="shared" si="0"/>
        <v>58358.304174425626</v>
      </c>
      <c r="H8" s="131">
        <v>2930.2422721032808</v>
      </c>
      <c r="I8" s="131">
        <v>271.77999999999872</v>
      </c>
      <c r="J8" s="54">
        <f t="shared" si="1"/>
        <v>19.915863179646568</v>
      </c>
      <c r="K8" s="66">
        <f t="shared" si="2"/>
        <v>1.9242379883716492</v>
      </c>
      <c r="L8" s="91">
        <f t="shared" si="3"/>
        <v>10.8</v>
      </c>
      <c r="M8" s="55"/>
    </row>
    <row r="9" spans="1:14" ht="15.75" x14ac:dyDescent="0.25">
      <c r="A9" s="4" t="s">
        <v>19</v>
      </c>
      <c r="B9" s="130">
        <v>417</v>
      </c>
      <c r="C9" s="132" t="s">
        <v>18</v>
      </c>
      <c r="D9" s="130" t="s">
        <v>2</v>
      </c>
      <c r="E9" s="134">
        <v>33488.892000996704</v>
      </c>
      <c r="F9" s="134">
        <v>8756.2659999999996</v>
      </c>
      <c r="G9" s="134">
        <f t="shared" si="0"/>
        <v>24732.626000996705</v>
      </c>
      <c r="H9" s="131">
        <v>4606</v>
      </c>
      <c r="I9" s="131">
        <v>561</v>
      </c>
      <c r="J9" s="54">
        <f t="shared" si="1"/>
        <v>5.3696539298733619</v>
      </c>
      <c r="K9" s="66">
        <f t="shared" si="2"/>
        <v>0.51880714298293351</v>
      </c>
      <c r="L9" s="91">
        <f t="shared" si="3"/>
        <v>8.1999999999999993</v>
      </c>
      <c r="M9" s="55"/>
    </row>
    <row r="10" spans="1:14" ht="15.75" x14ac:dyDescent="0.25">
      <c r="A10" s="133" t="s">
        <v>12</v>
      </c>
      <c r="B10" s="130">
        <v>420</v>
      </c>
      <c r="C10" s="132" t="s">
        <v>18</v>
      </c>
      <c r="D10" s="130" t="s">
        <v>2</v>
      </c>
      <c r="E10" s="134">
        <v>370552</v>
      </c>
      <c r="F10" s="134">
        <v>15988</v>
      </c>
      <c r="G10" s="134">
        <f t="shared" si="0"/>
        <v>354564</v>
      </c>
      <c r="H10" s="131">
        <v>16867</v>
      </c>
      <c r="I10" s="131">
        <v>3232</v>
      </c>
      <c r="J10" s="54">
        <f t="shared" si="1"/>
        <v>21.021165589612853</v>
      </c>
      <c r="K10" s="66">
        <f t="shared" si="2"/>
        <v>2.0310304917500344</v>
      </c>
      <c r="L10" s="91">
        <f t="shared" si="3"/>
        <v>5.2</v>
      </c>
      <c r="M10" s="55"/>
    </row>
    <row r="11" spans="1:14" ht="15.75" x14ac:dyDescent="0.25">
      <c r="A11" s="133" t="s">
        <v>12</v>
      </c>
      <c r="B11" s="130">
        <v>421</v>
      </c>
      <c r="C11" s="132" t="s">
        <v>18</v>
      </c>
      <c r="D11" s="130" t="s">
        <v>2</v>
      </c>
      <c r="E11" s="134">
        <v>124372</v>
      </c>
      <c r="F11" s="134">
        <v>3397</v>
      </c>
      <c r="G11" s="134">
        <f t="shared" si="0"/>
        <v>120975</v>
      </c>
      <c r="H11" s="131">
        <v>4932</v>
      </c>
      <c r="I11" s="131">
        <v>1169</v>
      </c>
      <c r="J11" s="54">
        <f t="shared" si="1"/>
        <v>24.528588807785887</v>
      </c>
      <c r="K11" s="66">
        <f t="shared" si="2"/>
        <v>2.3699119621049167</v>
      </c>
      <c r="L11" s="91">
        <f t="shared" si="3"/>
        <v>4.2</v>
      </c>
      <c r="M11" s="55"/>
    </row>
    <row r="12" spans="1:14" ht="15.75" x14ac:dyDescent="0.25">
      <c r="A12" s="133" t="s">
        <v>12</v>
      </c>
      <c r="B12" s="130">
        <v>440</v>
      </c>
      <c r="C12" s="132" t="s">
        <v>18</v>
      </c>
      <c r="D12" s="130" t="s">
        <v>2</v>
      </c>
      <c r="E12" s="134">
        <v>1052745</v>
      </c>
      <c r="F12" s="134">
        <v>55259</v>
      </c>
      <c r="G12" s="134">
        <f t="shared" si="0"/>
        <v>997486</v>
      </c>
      <c r="H12" s="131">
        <v>43234</v>
      </c>
      <c r="I12" s="131">
        <v>6847</v>
      </c>
      <c r="J12" s="54">
        <f t="shared" si="1"/>
        <v>23.071795346255261</v>
      </c>
      <c r="K12" s="66">
        <f t="shared" si="2"/>
        <v>2.2291589706526822</v>
      </c>
      <c r="L12" s="91">
        <f t="shared" si="3"/>
        <v>6.3</v>
      </c>
      <c r="M12" s="55"/>
    </row>
    <row r="13" spans="1:14" ht="15.75" x14ac:dyDescent="0.25">
      <c r="A13" s="133" t="s">
        <v>12</v>
      </c>
      <c r="B13" s="130">
        <v>442</v>
      </c>
      <c r="C13" s="132" t="s">
        <v>18</v>
      </c>
      <c r="D13" s="130" t="s">
        <v>2</v>
      </c>
      <c r="E13" s="134">
        <v>623451</v>
      </c>
      <c r="F13" s="134">
        <v>26691</v>
      </c>
      <c r="G13" s="134">
        <f t="shared" si="0"/>
        <v>596760</v>
      </c>
      <c r="H13" s="131">
        <v>27237</v>
      </c>
      <c r="I13" s="131">
        <v>6147</v>
      </c>
      <c r="J13" s="54">
        <f t="shared" si="1"/>
        <v>21.909901971582773</v>
      </c>
      <c r="K13" s="66">
        <f t="shared" si="2"/>
        <v>2.116898741215727</v>
      </c>
      <c r="L13" s="91">
        <f t="shared" si="3"/>
        <v>4.4000000000000004</v>
      </c>
      <c r="M13" s="55"/>
    </row>
    <row r="14" spans="1:14" ht="15.75" x14ac:dyDescent="0.25">
      <c r="A14" s="133" t="s">
        <v>12</v>
      </c>
      <c r="B14" s="130">
        <v>444</v>
      </c>
      <c r="C14" s="132" t="s">
        <v>18</v>
      </c>
      <c r="D14" s="130" t="s">
        <v>2</v>
      </c>
      <c r="E14" s="134">
        <v>2058733</v>
      </c>
      <c r="F14" s="134">
        <v>232344</v>
      </c>
      <c r="G14" s="134">
        <f t="shared" si="0"/>
        <v>1826389</v>
      </c>
      <c r="H14" s="131">
        <v>237278</v>
      </c>
      <c r="I14" s="131">
        <v>14096</v>
      </c>
      <c r="J14" s="54">
        <f t="shared" si="1"/>
        <v>7.6972538541289124</v>
      </c>
      <c r="K14" s="66">
        <f t="shared" si="2"/>
        <v>0.74369602455351813</v>
      </c>
      <c r="L14" s="91">
        <f t="shared" si="3"/>
        <v>16.8</v>
      </c>
      <c r="M14" s="55"/>
    </row>
    <row r="15" spans="1:14" ht="15.75" x14ac:dyDescent="0.25">
      <c r="A15" s="133" t="s">
        <v>12</v>
      </c>
      <c r="B15" s="130">
        <v>446</v>
      </c>
      <c r="C15" s="132" t="s">
        <v>18</v>
      </c>
      <c r="D15" s="130" t="s">
        <v>2</v>
      </c>
      <c r="E15" s="134">
        <v>1108875</v>
      </c>
      <c r="F15" s="134">
        <v>88270</v>
      </c>
      <c r="G15" s="134">
        <f t="shared" si="0"/>
        <v>1020605</v>
      </c>
      <c r="H15" s="131">
        <v>81100</v>
      </c>
      <c r="I15" s="131">
        <v>7282</v>
      </c>
      <c r="J15" s="54">
        <f t="shared" si="1"/>
        <v>12.584525277435265</v>
      </c>
      <c r="K15" s="66">
        <f t="shared" si="2"/>
        <v>1.2158961620710402</v>
      </c>
      <c r="L15" s="91">
        <f t="shared" si="3"/>
        <v>11.1</v>
      </c>
      <c r="M15" s="55"/>
    </row>
    <row r="16" spans="1:14" ht="15.75" x14ac:dyDescent="0.25">
      <c r="A16" s="133" t="s">
        <v>12</v>
      </c>
      <c r="B16" s="130">
        <v>496</v>
      </c>
      <c r="C16" s="132" t="s">
        <v>18</v>
      </c>
      <c r="D16" s="130" t="s">
        <v>2</v>
      </c>
      <c r="E16" s="134">
        <v>213155</v>
      </c>
      <c r="F16" s="134">
        <v>4605</v>
      </c>
      <c r="G16" s="134">
        <f t="shared" si="0"/>
        <v>208550</v>
      </c>
      <c r="H16" s="131">
        <v>6603</v>
      </c>
      <c r="I16" s="131">
        <v>2074</v>
      </c>
      <c r="J16" s="54">
        <f t="shared" si="1"/>
        <v>31.584128426472816</v>
      </c>
      <c r="K16" s="66">
        <f t="shared" si="2"/>
        <v>3.0516066112534124</v>
      </c>
      <c r="L16" s="91">
        <f t="shared" si="3"/>
        <v>3.2</v>
      </c>
      <c r="M16" s="55"/>
    </row>
    <row r="17" spans="1:13" ht="15.75" x14ac:dyDescent="0.25">
      <c r="A17" s="133" t="s">
        <v>12</v>
      </c>
      <c r="B17" s="130">
        <v>497</v>
      </c>
      <c r="C17" s="132" t="s">
        <v>18</v>
      </c>
      <c r="D17" s="130" t="s">
        <v>2</v>
      </c>
      <c r="E17" s="134">
        <v>194619</v>
      </c>
      <c r="F17" s="134">
        <v>5692</v>
      </c>
      <c r="G17" s="134">
        <f t="shared" si="0"/>
        <v>188927</v>
      </c>
      <c r="H17" s="131">
        <v>7435</v>
      </c>
      <c r="I17" s="131">
        <v>1761</v>
      </c>
      <c r="J17" s="54">
        <f t="shared" si="1"/>
        <v>25.41049092131809</v>
      </c>
      <c r="K17" s="66">
        <f t="shared" si="2"/>
        <v>2.4551198957795255</v>
      </c>
      <c r="L17" s="91">
        <f t="shared" si="3"/>
        <v>4.2</v>
      </c>
      <c r="M17" s="55"/>
    </row>
    <row r="18" spans="1:13" ht="15.75" x14ac:dyDescent="0.25">
      <c r="A18" s="133" t="s">
        <v>12</v>
      </c>
      <c r="B18" s="130">
        <v>499</v>
      </c>
      <c r="C18" s="132" t="s">
        <v>18</v>
      </c>
      <c r="D18" s="130" t="s">
        <v>2</v>
      </c>
      <c r="E18" s="134">
        <v>217352</v>
      </c>
      <c r="F18" s="134">
        <v>5162</v>
      </c>
      <c r="G18" s="134">
        <f t="shared" si="0"/>
        <v>212190</v>
      </c>
      <c r="H18" s="131">
        <v>7735</v>
      </c>
      <c r="I18" s="131">
        <v>1992</v>
      </c>
      <c r="J18" s="54">
        <f t="shared" si="1"/>
        <v>27.432449903038137</v>
      </c>
      <c r="K18" s="66">
        <f t="shared" si="2"/>
        <v>2.6504782515012693</v>
      </c>
      <c r="L18" s="91">
        <f t="shared" si="3"/>
        <v>3.9</v>
      </c>
      <c r="M18" s="55"/>
    </row>
    <row r="19" spans="1:13" ht="15.75" x14ac:dyDescent="0.25">
      <c r="A19" s="135" t="s">
        <v>14</v>
      </c>
      <c r="B19" s="130">
        <v>515</v>
      </c>
      <c r="C19" s="132" t="s">
        <v>18</v>
      </c>
      <c r="D19" s="130" t="s">
        <v>2</v>
      </c>
      <c r="E19" s="134">
        <v>2880755.8286048062</v>
      </c>
      <c r="F19" s="134">
        <v>382682.65043003293</v>
      </c>
      <c r="G19" s="134">
        <f t="shared" si="0"/>
        <v>2498073.1781747732</v>
      </c>
      <c r="H19" s="131">
        <v>448472.24126510019</v>
      </c>
      <c r="I19" s="131">
        <v>15321.600000000064</v>
      </c>
      <c r="J19" s="54">
        <f t="shared" si="1"/>
        <v>5.570184614164595</v>
      </c>
      <c r="K19" s="66">
        <f t="shared" si="2"/>
        <v>0.53818208832508163</v>
      </c>
      <c r="L19" s="91">
        <f t="shared" si="3"/>
        <v>29.3</v>
      </c>
      <c r="M19" s="55"/>
    </row>
    <row r="20" spans="1:13" ht="15.75" x14ac:dyDescent="0.25">
      <c r="A20" s="4" t="s">
        <v>19</v>
      </c>
      <c r="B20" s="130">
        <v>537</v>
      </c>
      <c r="C20" s="132" t="s">
        <v>18</v>
      </c>
      <c r="D20" s="130" t="s">
        <v>2</v>
      </c>
      <c r="E20" s="134">
        <v>158199.13757149538</v>
      </c>
      <c r="F20" s="134">
        <v>21007.241999999991</v>
      </c>
      <c r="G20" s="134">
        <f t="shared" si="0"/>
        <v>137191.89557149538</v>
      </c>
      <c r="H20" s="131">
        <v>19826</v>
      </c>
      <c r="I20" s="131">
        <v>1517.25</v>
      </c>
      <c r="J20" s="54">
        <f t="shared" si="1"/>
        <v>6.9197970125842518</v>
      </c>
      <c r="K20" s="66">
        <f t="shared" si="2"/>
        <v>0.6685794215057248</v>
      </c>
      <c r="L20" s="91">
        <f t="shared" si="3"/>
        <v>13.1</v>
      </c>
      <c r="M20" s="55"/>
    </row>
    <row r="21" spans="1:13" ht="15.75" x14ac:dyDescent="0.25">
      <c r="A21" s="4" t="s">
        <v>19</v>
      </c>
      <c r="B21" s="130">
        <v>538</v>
      </c>
      <c r="C21" s="132" t="s">
        <v>18</v>
      </c>
      <c r="D21" s="130" t="s">
        <v>2</v>
      </c>
      <c r="E21" s="134">
        <v>542397.04310226976</v>
      </c>
      <c r="F21" s="134">
        <v>102441.44100000049</v>
      </c>
      <c r="G21" s="134">
        <f t="shared" si="0"/>
        <v>439955.6021022693</v>
      </c>
      <c r="H21" s="131">
        <v>95915</v>
      </c>
      <c r="I21" s="131">
        <v>7553.1</v>
      </c>
      <c r="J21" s="54">
        <f t="shared" si="1"/>
        <v>4.5869322014520071</v>
      </c>
      <c r="K21" s="66">
        <f t="shared" si="2"/>
        <v>0.44318185521275433</v>
      </c>
      <c r="L21" s="91">
        <f t="shared" si="3"/>
        <v>12.7</v>
      </c>
      <c r="M21" s="55"/>
    </row>
    <row r="22" spans="1:13" ht="15.75" x14ac:dyDescent="0.25">
      <c r="A22" s="4" t="s">
        <v>19</v>
      </c>
      <c r="B22" s="130">
        <v>539</v>
      </c>
      <c r="C22" s="132" t="s">
        <v>18</v>
      </c>
      <c r="D22" s="130" t="s">
        <v>2</v>
      </c>
      <c r="E22" s="134">
        <v>938740.55984014599</v>
      </c>
      <c r="F22" s="134">
        <v>237743.97399999877</v>
      </c>
      <c r="G22" s="134">
        <f t="shared" si="0"/>
        <v>700996.58584014722</v>
      </c>
      <c r="H22" s="131">
        <v>213159</v>
      </c>
      <c r="I22" s="131">
        <v>13056</v>
      </c>
      <c r="J22" s="54">
        <f t="shared" si="1"/>
        <v>3.2886089062162385</v>
      </c>
      <c r="K22" s="66">
        <f t="shared" si="2"/>
        <v>0.31773999093876704</v>
      </c>
      <c r="L22" s="91">
        <f t="shared" si="3"/>
        <v>16.3</v>
      </c>
      <c r="M22" s="55"/>
    </row>
    <row r="23" spans="1:13" ht="15.75" x14ac:dyDescent="0.25">
      <c r="A23" s="4" t="s">
        <v>19</v>
      </c>
      <c r="B23" s="130">
        <v>540</v>
      </c>
      <c r="C23" s="132" t="s">
        <v>18</v>
      </c>
      <c r="D23" s="130" t="s">
        <v>2</v>
      </c>
      <c r="E23" s="134">
        <v>1016219.1754871997</v>
      </c>
      <c r="F23" s="134">
        <v>209399.61599999992</v>
      </c>
      <c r="G23" s="134">
        <f t="shared" si="0"/>
        <v>806819.55948719976</v>
      </c>
      <c r="H23" s="131">
        <v>182260</v>
      </c>
      <c r="I23" s="131">
        <v>11245.5</v>
      </c>
      <c r="J23" s="54">
        <f t="shared" si="1"/>
        <v>4.4267505732865127</v>
      </c>
      <c r="K23" s="66">
        <f t="shared" si="2"/>
        <v>0.42770536939966308</v>
      </c>
      <c r="L23" s="91">
        <f t="shared" si="3"/>
        <v>16.2</v>
      </c>
      <c r="M23" s="55"/>
    </row>
    <row r="24" spans="1:13" ht="15.75" x14ac:dyDescent="0.25">
      <c r="A24" s="4" t="s">
        <v>19</v>
      </c>
      <c r="B24" s="130">
        <v>542</v>
      </c>
      <c r="C24" s="132" t="s">
        <v>18</v>
      </c>
      <c r="D24" s="130" t="s">
        <v>2</v>
      </c>
      <c r="E24" s="134">
        <v>414048.55688583868</v>
      </c>
      <c r="F24" s="134">
        <v>61204.112000000045</v>
      </c>
      <c r="G24" s="134">
        <f t="shared" si="0"/>
        <v>352844.44488583866</v>
      </c>
      <c r="H24" s="131">
        <v>53322</v>
      </c>
      <c r="I24" s="131">
        <v>4182</v>
      </c>
      <c r="J24" s="54">
        <f t="shared" si="1"/>
        <v>6.6172395050042887</v>
      </c>
      <c r="K24" s="66">
        <f t="shared" si="2"/>
        <v>0.63934681207770905</v>
      </c>
      <c r="L24" s="91">
        <f t="shared" si="3"/>
        <v>12.8</v>
      </c>
      <c r="M24" s="55"/>
    </row>
    <row r="25" spans="1:13" ht="15.75" x14ac:dyDescent="0.25">
      <c r="A25" s="4" t="s">
        <v>19</v>
      </c>
      <c r="B25" s="130">
        <v>604</v>
      </c>
      <c r="C25" s="132" t="s">
        <v>18</v>
      </c>
      <c r="D25" s="130" t="s">
        <v>2</v>
      </c>
      <c r="E25" s="134">
        <v>120640.34407422612</v>
      </c>
      <c r="F25" s="134">
        <v>13454.507999999996</v>
      </c>
      <c r="G25" s="134">
        <f t="shared" si="0"/>
        <v>107185.83607422611</v>
      </c>
      <c r="H25" s="131">
        <v>15400</v>
      </c>
      <c r="I25" s="131">
        <v>2142</v>
      </c>
      <c r="J25" s="54">
        <f t="shared" si="1"/>
        <v>6.9601192255990982</v>
      </c>
      <c r="K25" s="66">
        <f t="shared" si="2"/>
        <v>0.67247528749749741</v>
      </c>
      <c r="L25" s="91">
        <f t="shared" si="3"/>
        <v>7.2</v>
      </c>
      <c r="M25" s="55"/>
    </row>
    <row r="26" spans="1:13" ht="15.75" x14ac:dyDescent="0.25">
      <c r="A26" s="4" t="s">
        <v>19</v>
      </c>
      <c r="B26" s="130">
        <v>614</v>
      </c>
      <c r="C26" s="132" t="s">
        <v>18</v>
      </c>
      <c r="D26" s="130" t="s">
        <v>2</v>
      </c>
      <c r="E26" s="134">
        <v>166337.44410234207</v>
      </c>
      <c r="F26" s="134">
        <v>9994.0420000000013</v>
      </c>
      <c r="G26" s="134">
        <f t="shared" si="0"/>
        <v>156343.40210234205</v>
      </c>
      <c r="H26" s="131">
        <v>8327</v>
      </c>
      <c r="I26" s="131">
        <v>2473.5</v>
      </c>
      <c r="J26" s="54">
        <f t="shared" si="1"/>
        <v>18.775477615268649</v>
      </c>
      <c r="K26" s="66">
        <f t="shared" si="2"/>
        <v>1.8140558082385168</v>
      </c>
      <c r="L26" s="91">
        <f t="shared" si="3"/>
        <v>3.4</v>
      </c>
      <c r="M26" s="55"/>
    </row>
    <row r="27" spans="1:13" ht="15.75" x14ac:dyDescent="0.25">
      <c r="A27" s="4" t="s">
        <v>19</v>
      </c>
      <c r="B27" s="130">
        <v>615</v>
      </c>
      <c r="C27" s="132" t="s">
        <v>18</v>
      </c>
      <c r="D27" s="130" t="s">
        <v>2</v>
      </c>
      <c r="E27" s="134">
        <v>301198.72570531792</v>
      </c>
      <c r="F27" s="134">
        <v>45769.95199999999</v>
      </c>
      <c r="G27" s="134">
        <f t="shared" si="0"/>
        <v>255428.77370531793</v>
      </c>
      <c r="H27" s="131">
        <v>41203</v>
      </c>
      <c r="I27" s="131">
        <v>5482.5</v>
      </c>
      <c r="J27" s="54">
        <f t="shared" si="1"/>
        <v>6.1992761135188683</v>
      </c>
      <c r="K27" s="66">
        <f t="shared" si="2"/>
        <v>0.59896387570230614</v>
      </c>
      <c r="L27" s="91">
        <f t="shared" si="3"/>
        <v>7.5</v>
      </c>
      <c r="M27" s="55"/>
    </row>
    <row r="28" spans="1:13" ht="15.75" x14ac:dyDescent="0.25">
      <c r="A28" s="4" t="s">
        <v>19</v>
      </c>
      <c r="B28" s="130">
        <v>705</v>
      </c>
      <c r="C28" s="132" t="s">
        <v>18</v>
      </c>
      <c r="D28" s="130" t="s">
        <v>2</v>
      </c>
      <c r="E28" s="134">
        <v>537957.08806171815</v>
      </c>
      <c r="F28" s="134">
        <v>80905.992000000231</v>
      </c>
      <c r="G28" s="134">
        <f t="shared" si="0"/>
        <v>457051.09606171795</v>
      </c>
      <c r="H28" s="131">
        <v>76050</v>
      </c>
      <c r="I28" s="131">
        <v>5712</v>
      </c>
      <c r="J28" s="54">
        <f t="shared" si="1"/>
        <v>6.009876345321735</v>
      </c>
      <c r="K28" s="66">
        <f t="shared" si="2"/>
        <v>0.58066438119050579</v>
      </c>
      <c r="L28" s="91">
        <f t="shared" si="3"/>
        <v>13.3</v>
      </c>
      <c r="M28" s="55"/>
    </row>
    <row r="29" spans="1:13" ht="15.75" x14ac:dyDescent="0.25">
      <c r="A29" s="4" t="s">
        <v>19</v>
      </c>
      <c r="B29" s="130">
        <v>716</v>
      </c>
      <c r="C29" s="132" t="s">
        <v>18</v>
      </c>
      <c r="D29" s="130" t="s">
        <v>2</v>
      </c>
      <c r="E29" s="134">
        <v>186042.03363446568</v>
      </c>
      <c r="F29" s="134">
        <v>56236.543000000078</v>
      </c>
      <c r="G29" s="134">
        <f t="shared" si="0"/>
        <v>129805.4906344656</v>
      </c>
      <c r="H29" s="131">
        <v>47849</v>
      </c>
      <c r="I29" s="131">
        <v>3060</v>
      </c>
      <c r="J29" s="54">
        <f t="shared" si="1"/>
        <v>2.7128151191135781</v>
      </c>
      <c r="K29" s="66">
        <f t="shared" si="2"/>
        <v>0.26210774097715733</v>
      </c>
      <c r="L29" s="91">
        <f t="shared" si="3"/>
        <v>15.6</v>
      </c>
      <c r="M29" s="55"/>
    </row>
    <row r="30" spans="1:13" ht="15.75" x14ac:dyDescent="0.25">
      <c r="A30" s="4" t="s">
        <v>19</v>
      </c>
      <c r="B30" s="130">
        <v>717</v>
      </c>
      <c r="C30" s="132" t="s">
        <v>18</v>
      </c>
      <c r="D30" s="130" t="s">
        <v>2</v>
      </c>
      <c r="E30" s="134">
        <v>198020.76678850246</v>
      </c>
      <c r="F30" s="134">
        <v>67120.62600000012</v>
      </c>
      <c r="G30" s="134">
        <f t="shared" si="0"/>
        <v>130900.14078850234</v>
      </c>
      <c r="H30" s="131">
        <v>69249</v>
      </c>
      <c r="I30" s="131">
        <v>3468</v>
      </c>
      <c r="J30" s="54">
        <f t="shared" si="1"/>
        <v>1.8902820371197033</v>
      </c>
      <c r="K30" s="66">
        <f t="shared" si="2"/>
        <v>0.18263594561543028</v>
      </c>
      <c r="L30" s="91">
        <f t="shared" si="3"/>
        <v>20</v>
      </c>
      <c r="M30" s="55"/>
    </row>
    <row r="31" spans="1:13" ht="15.75" x14ac:dyDescent="0.25">
      <c r="A31" s="135" t="s">
        <v>14</v>
      </c>
      <c r="B31" s="130">
        <v>721</v>
      </c>
      <c r="C31" s="132" t="s">
        <v>18</v>
      </c>
      <c r="D31" s="130" t="s">
        <v>2</v>
      </c>
      <c r="E31" s="134">
        <v>1234311.1177071831</v>
      </c>
      <c r="F31" s="134">
        <v>239972.54387680526</v>
      </c>
      <c r="G31" s="134">
        <f t="shared" si="0"/>
        <v>994338.57383037789</v>
      </c>
      <c r="H31" s="131">
        <v>243818.60232414125</v>
      </c>
      <c r="I31" s="131">
        <v>7141.9200000000174</v>
      </c>
      <c r="J31" s="54">
        <f t="shared" si="1"/>
        <v>4.0781899508572703</v>
      </c>
      <c r="K31" s="66">
        <f t="shared" si="2"/>
        <v>0.39402801457558168</v>
      </c>
      <c r="L31" s="91">
        <f t="shared" si="3"/>
        <v>34.1</v>
      </c>
      <c r="M31" s="55"/>
    </row>
    <row r="32" spans="1:13" ht="15.75" x14ac:dyDescent="0.25">
      <c r="A32" s="135" t="s">
        <v>14</v>
      </c>
      <c r="B32" s="130">
        <v>722</v>
      </c>
      <c r="C32" s="132" t="s">
        <v>18</v>
      </c>
      <c r="D32" s="130" t="s">
        <v>2</v>
      </c>
      <c r="E32" s="134">
        <v>957777.48939576361</v>
      </c>
      <c r="F32" s="134">
        <v>169642.66382021378</v>
      </c>
      <c r="G32" s="134">
        <f t="shared" si="0"/>
        <v>788134.82557554985</v>
      </c>
      <c r="H32" s="131">
        <v>212759.68160022428</v>
      </c>
      <c r="I32" s="131">
        <v>4717.5800000000027</v>
      </c>
      <c r="J32" s="54">
        <f t="shared" si="1"/>
        <v>3.7043429452787779</v>
      </c>
      <c r="K32" s="66">
        <f t="shared" si="2"/>
        <v>0.35790753094480948</v>
      </c>
      <c r="L32" s="91">
        <f t="shared" si="3"/>
        <v>45.1</v>
      </c>
      <c r="M32" s="55"/>
    </row>
    <row r="33" spans="1:13" ht="15.75" x14ac:dyDescent="0.25">
      <c r="A33" s="135" t="s">
        <v>14</v>
      </c>
      <c r="B33" s="130">
        <v>723</v>
      </c>
      <c r="C33" s="132" t="s">
        <v>18</v>
      </c>
      <c r="D33" s="130" t="s">
        <v>2</v>
      </c>
      <c r="E33" s="134">
        <v>986858.51023747574</v>
      </c>
      <c r="F33" s="134">
        <v>162142.31382437871</v>
      </c>
      <c r="G33" s="134">
        <f t="shared" si="0"/>
        <v>824716.19641309697</v>
      </c>
      <c r="H33" s="131">
        <v>196191.35459998326</v>
      </c>
      <c r="I33" s="131">
        <v>5529.7599999999738</v>
      </c>
      <c r="J33" s="54">
        <f t="shared" si="1"/>
        <v>4.20363169465148</v>
      </c>
      <c r="K33" s="66">
        <f t="shared" si="2"/>
        <v>0.40614798982139905</v>
      </c>
      <c r="L33" s="91">
        <f t="shared" si="3"/>
        <v>35.5</v>
      </c>
      <c r="M33" s="55"/>
    </row>
    <row r="34" spans="1:13" ht="15.75" x14ac:dyDescent="0.25">
      <c r="A34" s="135" t="s">
        <v>14</v>
      </c>
      <c r="B34" s="130">
        <v>724</v>
      </c>
      <c r="C34" s="132" t="s">
        <v>18</v>
      </c>
      <c r="D34" s="130" t="s">
        <v>2</v>
      </c>
      <c r="E34" s="134">
        <v>2315286.4095999273</v>
      </c>
      <c r="F34" s="134">
        <v>480867.1125432523</v>
      </c>
      <c r="G34" s="134">
        <f t="shared" si="0"/>
        <v>1834419.297056675</v>
      </c>
      <c r="H34" s="131">
        <v>554650.79521904362</v>
      </c>
      <c r="I34" s="131">
        <v>12722.219999999943</v>
      </c>
      <c r="J34" s="54">
        <f t="shared" si="1"/>
        <v>3.3073409663682587</v>
      </c>
      <c r="K34" s="66">
        <f t="shared" si="2"/>
        <v>0.31954985182302015</v>
      </c>
      <c r="L34" s="91">
        <f t="shared" si="3"/>
        <v>43.6</v>
      </c>
      <c r="M34" s="55"/>
    </row>
    <row r="35" spans="1:13" ht="15.75" x14ac:dyDescent="0.25">
      <c r="A35" s="4" t="s">
        <v>19</v>
      </c>
      <c r="B35" s="130">
        <v>801</v>
      </c>
      <c r="C35" s="132" t="s">
        <v>18</v>
      </c>
      <c r="D35" s="130" t="s">
        <v>2</v>
      </c>
      <c r="E35" s="134">
        <v>393466.72973972867</v>
      </c>
      <c r="F35" s="134">
        <v>76933.335000000137</v>
      </c>
      <c r="G35" s="134">
        <f t="shared" si="0"/>
        <v>316533.39473972854</v>
      </c>
      <c r="H35" s="131">
        <v>85538</v>
      </c>
      <c r="I35" s="131">
        <v>4475.25</v>
      </c>
      <c r="J35" s="54">
        <f t="shared" si="1"/>
        <v>3.7005003009157162</v>
      </c>
      <c r="K35" s="66">
        <f t="shared" si="2"/>
        <v>0.35753626095804025</v>
      </c>
      <c r="L35" s="91">
        <f t="shared" si="3"/>
        <v>19.100000000000001</v>
      </c>
      <c r="M35" s="55"/>
    </row>
    <row r="36" spans="1:13" ht="15.75" x14ac:dyDescent="0.25">
      <c r="A36" s="4" t="s">
        <v>19</v>
      </c>
      <c r="B36" s="130">
        <v>805</v>
      </c>
      <c r="C36" s="132" t="s">
        <v>18</v>
      </c>
      <c r="D36" s="130" t="s">
        <v>2</v>
      </c>
      <c r="E36" s="134">
        <v>498175.0709361179</v>
      </c>
      <c r="F36" s="134">
        <v>94850.508000000205</v>
      </c>
      <c r="G36" s="134">
        <f t="shared" ref="G36:G66" si="4">+E36-F36</f>
        <v>403324.5629361177</v>
      </c>
      <c r="H36" s="131">
        <v>88369</v>
      </c>
      <c r="I36" s="131">
        <v>6060.585</v>
      </c>
      <c r="J36" s="54">
        <f t="shared" ref="J36:J66" si="5">+G36/H36</f>
        <v>4.5640955870963538</v>
      </c>
      <c r="K36" s="66">
        <f t="shared" ref="K36:K66" si="6">+IF(D36="Weekday",J36/$J$69,IF(D36="Saturday",J36/$J$70,IF(D36="Sunday",J36/$J$71,"NA")))</f>
        <v>0.44097541904312598</v>
      </c>
      <c r="L36" s="91">
        <f t="shared" si="3"/>
        <v>14.6</v>
      </c>
      <c r="M36" s="55"/>
    </row>
    <row r="37" spans="1:13" ht="15.75" x14ac:dyDescent="0.25">
      <c r="A37" s="4" t="s">
        <v>19</v>
      </c>
      <c r="B37" s="130">
        <v>831</v>
      </c>
      <c r="C37" s="132" t="s">
        <v>18</v>
      </c>
      <c r="D37" s="130" t="s">
        <v>2</v>
      </c>
      <c r="E37" s="134">
        <v>231999.39792455168</v>
      </c>
      <c r="F37" s="134">
        <v>28492.686999999969</v>
      </c>
      <c r="G37" s="134">
        <f t="shared" si="4"/>
        <v>203506.71092455171</v>
      </c>
      <c r="H37" s="131">
        <v>30407</v>
      </c>
      <c r="I37" s="131">
        <v>2656.335</v>
      </c>
      <c r="J37" s="54">
        <f t="shared" si="5"/>
        <v>6.6927586057339328</v>
      </c>
      <c r="K37" s="66">
        <f t="shared" si="6"/>
        <v>0.6466433435491723</v>
      </c>
      <c r="L37" s="91">
        <f t="shared" si="3"/>
        <v>11.4</v>
      </c>
      <c r="M37" s="55"/>
    </row>
    <row r="38" spans="1:13" ht="15.75" x14ac:dyDescent="0.25">
      <c r="A38" s="133" t="s">
        <v>12</v>
      </c>
      <c r="B38" s="130" t="s">
        <v>11</v>
      </c>
      <c r="C38" s="132" t="s">
        <v>18</v>
      </c>
      <c r="D38" s="130" t="s">
        <v>2</v>
      </c>
      <c r="E38" s="134">
        <v>1252483</v>
      </c>
      <c r="F38" s="134">
        <v>84217</v>
      </c>
      <c r="G38" s="134">
        <f t="shared" si="4"/>
        <v>1168266</v>
      </c>
      <c r="H38" s="131">
        <v>85711</v>
      </c>
      <c r="I38" s="131">
        <v>8797</v>
      </c>
      <c r="J38" s="54">
        <f t="shared" si="5"/>
        <v>13.630292494545625</v>
      </c>
      <c r="K38" s="66">
        <f t="shared" si="6"/>
        <v>1.3169364729029589</v>
      </c>
      <c r="L38" s="91">
        <f t="shared" si="3"/>
        <v>9.6999999999999993</v>
      </c>
      <c r="M38" s="55"/>
    </row>
    <row r="39" spans="1:13" ht="15.75" x14ac:dyDescent="0.25">
      <c r="A39" s="4" t="s">
        <v>19</v>
      </c>
      <c r="B39" s="130">
        <v>219</v>
      </c>
      <c r="C39" s="132" t="s">
        <v>18</v>
      </c>
      <c r="D39" s="130" t="s">
        <v>4</v>
      </c>
      <c r="E39" s="134">
        <v>86295.084272087042</v>
      </c>
      <c r="F39" s="134">
        <v>12859.338999999982</v>
      </c>
      <c r="G39" s="134">
        <f t="shared" si="4"/>
        <v>73435.745272087064</v>
      </c>
      <c r="H39" s="131">
        <v>11685</v>
      </c>
      <c r="I39" s="131">
        <v>1320.8</v>
      </c>
      <c r="J39" s="54">
        <f t="shared" si="5"/>
        <v>6.2846166257669713</v>
      </c>
      <c r="K39" s="66">
        <f t="shared" si="6"/>
        <v>0.85621479915081355</v>
      </c>
      <c r="L39" s="91">
        <f t="shared" si="3"/>
        <v>8.8000000000000007</v>
      </c>
      <c r="M39" s="55"/>
    </row>
    <row r="40" spans="1:13" ht="15.75" x14ac:dyDescent="0.25">
      <c r="A40" s="4" t="s">
        <v>19</v>
      </c>
      <c r="B40" s="130">
        <v>225</v>
      </c>
      <c r="C40" s="132" t="s">
        <v>18</v>
      </c>
      <c r="D40" s="130" t="s">
        <v>4</v>
      </c>
      <c r="E40" s="134">
        <v>25972.33705412058</v>
      </c>
      <c r="F40" s="134">
        <v>1584.4929999999999</v>
      </c>
      <c r="G40" s="134">
        <f t="shared" si="4"/>
        <v>24387.844054120582</v>
      </c>
      <c r="H40" s="131">
        <v>1943</v>
      </c>
      <c r="I40" s="131">
        <v>322.40000000000003</v>
      </c>
      <c r="J40" s="54">
        <f t="shared" si="5"/>
        <v>12.551643877571067</v>
      </c>
      <c r="K40" s="66">
        <f t="shared" si="6"/>
        <v>1.7100332258271209</v>
      </c>
      <c r="L40" s="91">
        <f t="shared" si="3"/>
        <v>6</v>
      </c>
      <c r="M40" s="55"/>
    </row>
    <row r="41" spans="1:13" ht="15.75" x14ac:dyDescent="0.25">
      <c r="A41" s="4" t="s">
        <v>19</v>
      </c>
      <c r="B41" s="130">
        <v>227</v>
      </c>
      <c r="C41" s="132" t="s">
        <v>18</v>
      </c>
      <c r="D41" s="130" t="s">
        <v>4</v>
      </c>
      <c r="E41" s="134">
        <v>25972.33705412058</v>
      </c>
      <c r="F41" s="134">
        <v>2276.0400000000009</v>
      </c>
      <c r="G41" s="134">
        <f t="shared" si="4"/>
        <v>23696.29705412058</v>
      </c>
      <c r="H41" s="131">
        <v>2360</v>
      </c>
      <c r="I41" s="131">
        <v>322.40000000000003</v>
      </c>
      <c r="J41" s="54">
        <f t="shared" si="5"/>
        <v>10.04080383649177</v>
      </c>
      <c r="K41" s="66">
        <f t="shared" si="6"/>
        <v>1.3679569259525572</v>
      </c>
      <c r="L41" s="91">
        <f t="shared" si="3"/>
        <v>7.3</v>
      </c>
      <c r="M41" s="55"/>
    </row>
    <row r="42" spans="1:13" ht="15.75" x14ac:dyDescent="0.25">
      <c r="A42" s="133" t="s">
        <v>12</v>
      </c>
      <c r="B42" s="130">
        <v>440</v>
      </c>
      <c r="C42" s="132" t="s">
        <v>18</v>
      </c>
      <c r="D42" s="130" t="s">
        <v>4</v>
      </c>
      <c r="E42" s="134">
        <v>148009</v>
      </c>
      <c r="F42" s="134">
        <v>3861</v>
      </c>
      <c r="G42" s="134">
        <f t="shared" si="4"/>
        <v>144148</v>
      </c>
      <c r="H42" s="131">
        <v>5109</v>
      </c>
      <c r="I42" s="131">
        <v>1013</v>
      </c>
      <c r="J42" s="54">
        <f t="shared" si="5"/>
        <v>28.214523390095909</v>
      </c>
      <c r="K42" s="66">
        <f t="shared" si="6"/>
        <v>3.8439405163618408</v>
      </c>
      <c r="L42" s="91">
        <f t="shared" si="3"/>
        <v>5</v>
      </c>
      <c r="M42" s="55"/>
    </row>
    <row r="43" spans="1:13" ht="15.75" x14ac:dyDescent="0.25">
      <c r="A43" s="133" t="s">
        <v>12</v>
      </c>
      <c r="B43" s="130">
        <v>444</v>
      </c>
      <c r="C43" s="132" t="s">
        <v>18</v>
      </c>
      <c r="D43" s="130" t="s">
        <v>4</v>
      </c>
      <c r="E43" s="134">
        <v>213358</v>
      </c>
      <c r="F43" s="134">
        <v>25835</v>
      </c>
      <c r="G43" s="134">
        <f t="shared" si="4"/>
        <v>187523</v>
      </c>
      <c r="H43" s="131">
        <v>31992</v>
      </c>
      <c r="I43" s="131">
        <v>1317</v>
      </c>
      <c r="J43" s="54">
        <f t="shared" si="5"/>
        <v>5.861559139784946</v>
      </c>
      <c r="K43" s="66">
        <f t="shared" si="6"/>
        <v>0.79857753948023791</v>
      </c>
      <c r="L43" s="91">
        <f t="shared" si="3"/>
        <v>24.3</v>
      </c>
      <c r="M43" s="55"/>
    </row>
    <row r="44" spans="1:13" ht="15.75" x14ac:dyDescent="0.25">
      <c r="A44" s="133" t="s">
        <v>12</v>
      </c>
      <c r="B44" s="130">
        <v>445</v>
      </c>
      <c r="C44" s="132" t="s">
        <v>18</v>
      </c>
      <c r="D44" s="130" t="s">
        <v>4</v>
      </c>
      <c r="E44" s="134">
        <v>124455</v>
      </c>
      <c r="F44" s="134">
        <v>7453</v>
      </c>
      <c r="G44" s="134">
        <f t="shared" si="4"/>
        <v>117002</v>
      </c>
      <c r="H44" s="131">
        <v>9564</v>
      </c>
      <c r="I44" s="131">
        <v>849</v>
      </c>
      <c r="J44" s="54">
        <f t="shared" si="5"/>
        <v>12.233584274362192</v>
      </c>
      <c r="K44" s="66">
        <f t="shared" si="6"/>
        <v>1.6667008548177373</v>
      </c>
      <c r="L44" s="91">
        <f t="shared" si="3"/>
        <v>11.3</v>
      </c>
      <c r="M44" s="55"/>
    </row>
    <row r="45" spans="1:13" ht="15.75" x14ac:dyDescent="0.25">
      <c r="A45" s="4" t="s">
        <v>14</v>
      </c>
      <c r="B45" s="130">
        <v>515</v>
      </c>
      <c r="C45" s="132" t="s">
        <v>18</v>
      </c>
      <c r="D45" s="130" t="s">
        <v>4</v>
      </c>
      <c r="E45" s="134">
        <v>506684.70677211357</v>
      </c>
      <c r="F45" s="134">
        <v>58074.400417866527</v>
      </c>
      <c r="G45" s="134">
        <f t="shared" si="4"/>
        <v>448610.30635424703</v>
      </c>
      <c r="H45" s="131">
        <v>76493.119945060142</v>
      </c>
      <c r="I45" s="131">
        <v>2566.7899999999991</v>
      </c>
      <c r="J45" s="54">
        <f t="shared" si="5"/>
        <v>5.8647144563648812</v>
      </c>
      <c r="K45" s="66">
        <f t="shared" si="6"/>
        <v>0.79900741912328088</v>
      </c>
      <c r="L45" s="91">
        <f t="shared" si="3"/>
        <v>29.8</v>
      </c>
      <c r="M45" s="55"/>
    </row>
    <row r="46" spans="1:13" ht="15.75" x14ac:dyDescent="0.25">
      <c r="A46" s="4" t="s">
        <v>19</v>
      </c>
      <c r="B46" s="130">
        <v>538</v>
      </c>
      <c r="C46" s="132" t="s">
        <v>18</v>
      </c>
      <c r="D46" s="130" t="s">
        <v>4</v>
      </c>
      <c r="E46" s="134">
        <v>77207.468790671002</v>
      </c>
      <c r="F46" s="134">
        <v>14547.826999999976</v>
      </c>
      <c r="G46" s="134">
        <f t="shared" si="4"/>
        <v>62659.641790671027</v>
      </c>
      <c r="H46" s="131">
        <v>15475</v>
      </c>
      <c r="I46" s="131">
        <v>1136.2</v>
      </c>
      <c r="J46" s="54">
        <f t="shared" si="5"/>
        <v>4.0490883224989354</v>
      </c>
      <c r="K46" s="66">
        <f t="shared" si="6"/>
        <v>0.55164691042219827</v>
      </c>
      <c r="L46" s="91">
        <f t="shared" si="3"/>
        <v>13.6</v>
      </c>
      <c r="M46" s="55"/>
    </row>
    <row r="47" spans="1:13" ht="15.75" x14ac:dyDescent="0.25">
      <c r="A47" s="4" t="s">
        <v>19</v>
      </c>
      <c r="B47" s="130">
        <v>539</v>
      </c>
      <c r="C47" s="132" t="s">
        <v>18</v>
      </c>
      <c r="D47" s="130" t="s">
        <v>4</v>
      </c>
      <c r="E47" s="134">
        <v>94006.567595588451</v>
      </c>
      <c r="F47" s="134">
        <v>24045.373000000014</v>
      </c>
      <c r="G47" s="134">
        <f t="shared" si="4"/>
        <v>69961.194595588429</v>
      </c>
      <c r="H47" s="131">
        <v>21590</v>
      </c>
      <c r="I47" s="131">
        <v>1379.04</v>
      </c>
      <c r="J47" s="54">
        <f t="shared" si="5"/>
        <v>3.2404443999809369</v>
      </c>
      <c r="K47" s="66">
        <f t="shared" si="6"/>
        <v>0.44147743868950096</v>
      </c>
      <c r="L47" s="91">
        <f t="shared" si="3"/>
        <v>15.7</v>
      </c>
      <c r="M47" s="55"/>
    </row>
    <row r="48" spans="1:13" ht="15.75" x14ac:dyDescent="0.25">
      <c r="A48" s="4" t="s">
        <v>19</v>
      </c>
      <c r="B48" s="130">
        <v>540</v>
      </c>
      <c r="C48" s="132" t="s">
        <v>18</v>
      </c>
      <c r="D48" s="130" t="s">
        <v>4</v>
      </c>
      <c r="E48" s="134">
        <v>57939.688902492409</v>
      </c>
      <c r="F48" s="134">
        <v>17631.614999999987</v>
      </c>
      <c r="G48" s="134">
        <f t="shared" si="4"/>
        <v>40308.073902492426</v>
      </c>
      <c r="H48" s="131">
        <v>14889</v>
      </c>
      <c r="I48" s="131">
        <v>613.6</v>
      </c>
      <c r="J48" s="54">
        <f t="shared" si="5"/>
        <v>2.7072384916711951</v>
      </c>
      <c r="K48" s="66">
        <f t="shared" si="6"/>
        <v>0.36883358197155247</v>
      </c>
      <c r="L48" s="91">
        <f t="shared" si="3"/>
        <v>24.3</v>
      </c>
      <c r="M48" s="55"/>
    </row>
    <row r="49" spans="1:13" ht="15.75" x14ac:dyDescent="0.25">
      <c r="A49" s="4" t="s">
        <v>19</v>
      </c>
      <c r="B49" s="130">
        <v>615</v>
      </c>
      <c r="C49" s="132" t="s">
        <v>18</v>
      </c>
      <c r="D49" s="130" t="s">
        <v>4</v>
      </c>
      <c r="E49" s="134">
        <v>57949.418434608662</v>
      </c>
      <c r="F49" s="134">
        <v>6981.6359999999977</v>
      </c>
      <c r="G49" s="134">
        <f t="shared" si="4"/>
        <v>50967.782434608664</v>
      </c>
      <c r="H49" s="131">
        <v>6722</v>
      </c>
      <c r="I49" s="131">
        <v>1050.3999999999999</v>
      </c>
      <c r="J49" s="54">
        <f t="shared" si="5"/>
        <v>7.582234816216701</v>
      </c>
      <c r="K49" s="66">
        <f t="shared" si="6"/>
        <v>1.0330020185581337</v>
      </c>
      <c r="L49" s="91">
        <f t="shared" si="3"/>
        <v>6.4</v>
      </c>
      <c r="M49" s="55"/>
    </row>
    <row r="50" spans="1:13" ht="15.75" x14ac:dyDescent="0.25">
      <c r="A50" s="4" t="s">
        <v>19</v>
      </c>
      <c r="B50" s="130">
        <v>716</v>
      </c>
      <c r="C50" s="132" t="s">
        <v>18</v>
      </c>
      <c r="D50" s="130" t="s">
        <v>4</v>
      </c>
      <c r="E50" s="134">
        <v>34498.789713879589</v>
      </c>
      <c r="F50" s="134">
        <v>8936.3819999999923</v>
      </c>
      <c r="G50" s="134">
        <f t="shared" si="4"/>
        <v>25562.407713879598</v>
      </c>
      <c r="H50" s="131">
        <v>8344</v>
      </c>
      <c r="I50" s="131">
        <v>582.4</v>
      </c>
      <c r="J50" s="64">
        <f t="shared" si="5"/>
        <v>3.0635675591897891</v>
      </c>
      <c r="K50" s="66">
        <f t="shared" si="6"/>
        <v>0.41737977645637453</v>
      </c>
      <c r="L50" s="91">
        <f t="shared" si="3"/>
        <v>14.3</v>
      </c>
      <c r="M50" s="55"/>
    </row>
    <row r="51" spans="1:13" ht="15.75" x14ac:dyDescent="0.25">
      <c r="A51" s="4" t="s">
        <v>14</v>
      </c>
      <c r="B51" s="130">
        <v>721</v>
      </c>
      <c r="C51" s="132" t="s">
        <v>18</v>
      </c>
      <c r="D51" s="130" t="s">
        <v>4</v>
      </c>
      <c r="E51" s="134">
        <v>138688.97453844445</v>
      </c>
      <c r="F51" s="134">
        <v>14223.911966138212</v>
      </c>
      <c r="G51" s="134">
        <f t="shared" si="4"/>
        <v>124465.06257230624</v>
      </c>
      <c r="H51" s="131">
        <v>18842.713921912207</v>
      </c>
      <c r="I51" s="131">
        <v>783.75</v>
      </c>
      <c r="J51" s="54">
        <f t="shared" si="5"/>
        <v>6.6054743010010739</v>
      </c>
      <c r="K51" s="66">
        <f t="shared" si="6"/>
        <v>0.89992837888298016</v>
      </c>
      <c r="L51" s="91">
        <f t="shared" si="3"/>
        <v>24</v>
      </c>
      <c r="M51" s="55"/>
    </row>
    <row r="52" spans="1:13" ht="15.75" x14ac:dyDescent="0.25">
      <c r="A52" s="4" t="s">
        <v>14</v>
      </c>
      <c r="B52" s="130">
        <v>722</v>
      </c>
      <c r="C52" s="132" t="s">
        <v>18</v>
      </c>
      <c r="D52" s="130" t="s">
        <v>4</v>
      </c>
      <c r="E52" s="134">
        <v>127290.00359700865</v>
      </c>
      <c r="F52" s="134">
        <v>19074.3384927642</v>
      </c>
      <c r="G52" s="134">
        <f t="shared" si="4"/>
        <v>108215.66510424444</v>
      </c>
      <c r="H52" s="131">
        <v>25743.094704637504</v>
      </c>
      <c r="I52" s="131">
        <v>653.75000000000023</v>
      </c>
      <c r="J52" s="54">
        <f t="shared" si="5"/>
        <v>4.2036773878919025</v>
      </c>
      <c r="K52" s="66">
        <f t="shared" si="6"/>
        <v>0.57270809099344722</v>
      </c>
      <c r="L52" s="91">
        <f t="shared" si="3"/>
        <v>39.4</v>
      </c>
      <c r="M52" s="55"/>
    </row>
    <row r="53" spans="1:13" ht="15.75" x14ac:dyDescent="0.25">
      <c r="A53" s="4" t="s">
        <v>14</v>
      </c>
      <c r="B53" s="130">
        <v>723</v>
      </c>
      <c r="C53" s="132" t="s">
        <v>18</v>
      </c>
      <c r="D53" s="130" t="s">
        <v>4</v>
      </c>
      <c r="E53" s="134">
        <v>81357.160254150062</v>
      </c>
      <c r="F53" s="134">
        <v>13334.458338112814</v>
      </c>
      <c r="G53" s="134">
        <f t="shared" si="4"/>
        <v>68022.701916037244</v>
      </c>
      <c r="H53" s="131">
        <v>15851.725235875656</v>
      </c>
      <c r="I53" s="131">
        <v>475.94000000000034</v>
      </c>
      <c r="J53" s="54">
        <f t="shared" si="5"/>
        <v>4.2911860320470439</v>
      </c>
      <c r="K53" s="66">
        <f t="shared" si="6"/>
        <v>0.58463024959768994</v>
      </c>
      <c r="L53" s="91">
        <f t="shared" si="3"/>
        <v>33.299999999999997</v>
      </c>
      <c r="M53" s="55"/>
    </row>
    <row r="54" spans="1:13" ht="15.75" x14ac:dyDescent="0.25">
      <c r="A54" s="4" t="s">
        <v>14</v>
      </c>
      <c r="B54" s="130">
        <v>724</v>
      </c>
      <c r="C54" s="132" t="s">
        <v>18</v>
      </c>
      <c r="D54" s="130" t="s">
        <v>4</v>
      </c>
      <c r="E54" s="134">
        <v>249771.60684072899</v>
      </c>
      <c r="F54" s="134">
        <v>56324.973769817334</v>
      </c>
      <c r="G54" s="134">
        <f t="shared" si="4"/>
        <v>193446.63307091166</v>
      </c>
      <c r="H54" s="131">
        <v>70340.228933784936</v>
      </c>
      <c r="I54" s="131">
        <v>1209.51</v>
      </c>
      <c r="J54" s="54">
        <f t="shared" si="5"/>
        <v>2.7501564325730792</v>
      </c>
      <c r="K54" s="66">
        <f t="shared" si="6"/>
        <v>0.37468071288461569</v>
      </c>
      <c r="L54" s="91">
        <f t="shared" si="3"/>
        <v>58.2</v>
      </c>
      <c r="M54" s="55"/>
    </row>
    <row r="55" spans="1:13" ht="15.75" x14ac:dyDescent="0.25">
      <c r="A55" s="4" t="s">
        <v>19</v>
      </c>
      <c r="B55" s="130">
        <v>805</v>
      </c>
      <c r="C55" s="132" t="s">
        <v>18</v>
      </c>
      <c r="D55" s="130" t="s">
        <v>4</v>
      </c>
      <c r="E55" s="134">
        <v>77311.944399601678</v>
      </c>
      <c r="F55" s="134">
        <v>12103.978999999988</v>
      </c>
      <c r="G55" s="134">
        <f t="shared" si="4"/>
        <v>65207.965399601686</v>
      </c>
      <c r="H55" s="131">
        <v>12278</v>
      </c>
      <c r="I55" s="131">
        <v>960.28399999999988</v>
      </c>
      <c r="J55" s="54">
        <f t="shared" si="5"/>
        <v>5.3109598794267541</v>
      </c>
      <c r="K55" s="66">
        <f t="shared" si="6"/>
        <v>0.7235640162706749</v>
      </c>
      <c r="L55" s="91">
        <f t="shared" si="3"/>
        <v>12.8</v>
      </c>
      <c r="M55" s="55"/>
    </row>
    <row r="56" spans="1:13" ht="15.75" x14ac:dyDescent="0.25">
      <c r="A56" s="133" t="s">
        <v>12</v>
      </c>
      <c r="B56" s="130">
        <v>440</v>
      </c>
      <c r="C56" s="132" t="s">
        <v>18</v>
      </c>
      <c r="D56" s="130" t="s">
        <v>5</v>
      </c>
      <c r="E56" s="134">
        <v>153368</v>
      </c>
      <c r="F56" s="134">
        <v>3058</v>
      </c>
      <c r="G56" s="134">
        <f t="shared" si="4"/>
        <v>150310</v>
      </c>
      <c r="H56" s="131">
        <v>4094</v>
      </c>
      <c r="I56" s="131">
        <v>1050</v>
      </c>
      <c r="J56" s="54">
        <f t="shared" si="5"/>
        <v>36.714704445530046</v>
      </c>
      <c r="K56" s="66">
        <f t="shared" si="6"/>
        <v>3.8485015142065042</v>
      </c>
      <c r="L56" s="91">
        <f t="shared" si="3"/>
        <v>3.9</v>
      </c>
      <c r="M56" s="55"/>
    </row>
    <row r="57" spans="1:13" ht="15.75" x14ac:dyDescent="0.25">
      <c r="A57" s="133" t="s">
        <v>12</v>
      </c>
      <c r="B57" s="130">
        <v>444</v>
      </c>
      <c r="C57" s="132" t="s">
        <v>18</v>
      </c>
      <c r="D57" s="130" t="s">
        <v>5</v>
      </c>
      <c r="E57" s="134">
        <v>221121</v>
      </c>
      <c r="F57" s="134">
        <v>20517</v>
      </c>
      <c r="G57" s="134">
        <f t="shared" si="4"/>
        <v>200604</v>
      </c>
      <c r="H57" s="131">
        <v>24521</v>
      </c>
      <c r="I57" s="131">
        <v>1365</v>
      </c>
      <c r="J57" s="54">
        <f t="shared" si="5"/>
        <v>8.1809061620651686</v>
      </c>
      <c r="K57" s="66">
        <f t="shared" si="6"/>
        <v>0.8575373335498081</v>
      </c>
      <c r="L57" s="91">
        <f t="shared" si="3"/>
        <v>18</v>
      </c>
      <c r="M57" s="55"/>
    </row>
    <row r="58" spans="1:13" ht="15.75" x14ac:dyDescent="0.25">
      <c r="A58" s="133" t="s">
        <v>12</v>
      </c>
      <c r="B58" s="130">
        <v>445</v>
      </c>
      <c r="C58" s="132" t="s">
        <v>18</v>
      </c>
      <c r="D58" s="130" t="s">
        <v>5</v>
      </c>
      <c r="E58" s="134">
        <v>129008</v>
      </c>
      <c r="F58" s="134">
        <v>5607</v>
      </c>
      <c r="G58" s="134">
        <f t="shared" si="4"/>
        <v>123401</v>
      </c>
      <c r="H58" s="131">
        <v>7136</v>
      </c>
      <c r="I58" s="131">
        <v>880</v>
      </c>
      <c r="J58" s="54">
        <f t="shared" si="5"/>
        <v>17.292741031390136</v>
      </c>
      <c r="K58" s="66">
        <f t="shared" si="6"/>
        <v>1.812656292598547</v>
      </c>
      <c r="L58" s="91">
        <f t="shared" si="3"/>
        <v>8.1</v>
      </c>
      <c r="M58" s="55"/>
    </row>
    <row r="59" spans="1:13" ht="15.75" x14ac:dyDescent="0.25">
      <c r="A59" s="4" t="s">
        <v>14</v>
      </c>
      <c r="B59" s="130">
        <v>515</v>
      </c>
      <c r="C59" s="132" t="s">
        <v>18</v>
      </c>
      <c r="D59" s="130" t="s">
        <v>5</v>
      </c>
      <c r="E59" s="134">
        <v>359644.77206773899</v>
      </c>
      <c r="F59" s="134">
        <v>46235.519704102458</v>
      </c>
      <c r="G59" s="134">
        <f t="shared" si="4"/>
        <v>313409.25236363651</v>
      </c>
      <c r="H59" s="131">
        <v>55089.790235825079</v>
      </c>
      <c r="I59" s="131">
        <v>1822.8600000000008</v>
      </c>
      <c r="J59" s="54">
        <f t="shared" si="5"/>
        <v>5.6890623656763424</v>
      </c>
      <c r="K59" s="66">
        <f t="shared" si="6"/>
        <v>0.59633777417991018</v>
      </c>
      <c r="L59" s="91">
        <f t="shared" si="3"/>
        <v>30.2</v>
      </c>
      <c r="M59" s="55"/>
    </row>
    <row r="60" spans="1:13" ht="15.75" x14ac:dyDescent="0.25">
      <c r="A60" s="4" t="s">
        <v>19</v>
      </c>
      <c r="B60" s="130">
        <v>538</v>
      </c>
      <c r="C60" s="132" t="s">
        <v>18</v>
      </c>
      <c r="D60" s="130" t="s">
        <v>5</v>
      </c>
      <c r="E60" s="134">
        <v>68980.370313997293</v>
      </c>
      <c r="F60" s="134">
        <v>9065.3609999999881</v>
      </c>
      <c r="G60" s="134">
        <f t="shared" si="4"/>
        <v>59915.009313997303</v>
      </c>
      <c r="H60" s="131">
        <v>10542</v>
      </c>
      <c r="I60" s="131">
        <v>1016.16</v>
      </c>
      <c r="J60" s="54">
        <f t="shared" si="5"/>
        <v>5.6834575331054165</v>
      </c>
      <c r="K60" s="66">
        <f t="shared" si="6"/>
        <v>0.5957502655246768</v>
      </c>
      <c r="L60" s="91">
        <f t="shared" si="3"/>
        <v>10.4</v>
      </c>
      <c r="M60" s="55"/>
    </row>
    <row r="61" spans="1:13" ht="15.75" x14ac:dyDescent="0.25">
      <c r="A61" s="4" t="s">
        <v>19</v>
      </c>
      <c r="B61" s="130">
        <v>539</v>
      </c>
      <c r="C61" s="132" t="s">
        <v>18</v>
      </c>
      <c r="D61" s="130" t="s">
        <v>5</v>
      </c>
      <c r="E61" s="134">
        <v>78432.007592597874</v>
      </c>
      <c r="F61" s="134">
        <v>13733.98899999998</v>
      </c>
      <c r="G61" s="134">
        <f t="shared" si="4"/>
        <v>64698.018592597895</v>
      </c>
      <c r="H61" s="131">
        <v>13991</v>
      </c>
      <c r="I61" s="131">
        <v>1145.5</v>
      </c>
      <c r="J61" s="54">
        <f t="shared" si="5"/>
        <v>4.6242597807589085</v>
      </c>
      <c r="K61" s="66">
        <f t="shared" si="6"/>
        <v>0.48472324745900514</v>
      </c>
      <c r="L61" s="91">
        <f t="shared" si="3"/>
        <v>12.2</v>
      </c>
      <c r="M61" s="55"/>
    </row>
    <row r="62" spans="1:13" ht="15.75" x14ac:dyDescent="0.25">
      <c r="A62" s="4" t="s">
        <v>19</v>
      </c>
      <c r="B62" s="130">
        <v>540</v>
      </c>
      <c r="C62" s="132" t="s">
        <v>18</v>
      </c>
      <c r="D62" s="130" t="s">
        <v>5</v>
      </c>
      <c r="E62" s="134">
        <v>56505.450116185049</v>
      </c>
      <c r="F62" s="134">
        <v>15161.664999999979</v>
      </c>
      <c r="G62" s="134">
        <f t="shared" si="4"/>
        <v>41343.78511618507</v>
      </c>
      <c r="H62" s="131">
        <v>12525</v>
      </c>
      <c r="I62" s="131">
        <v>603.20000000000005</v>
      </c>
      <c r="J62" s="54">
        <f t="shared" si="5"/>
        <v>3.3009010072802449</v>
      </c>
      <c r="K62" s="66">
        <f t="shared" si="6"/>
        <v>0.34600639489310747</v>
      </c>
      <c r="L62" s="91">
        <f t="shared" si="3"/>
        <v>20.8</v>
      </c>
      <c r="M62" s="55"/>
    </row>
    <row r="63" spans="1:13" ht="15.75" x14ac:dyDescent="0.25">
      <c r="A63" s="4" t="s">
        <v>14</v>
      </c>
      <c r="B63" s="130">
        <v>721</v>
      </c>
      <c r="C63" s="132" t="s">
        <v>18</v>
      </c>
      <c r="D63" s="130" t="s">
        <v>5</v>
      </c>
      <c r="E63" s="134">
        <v>150983.5148502368</v>
      </c>
      <c r="F63" s="134">
        <v>13126.072224596455</v>
      </c>
      <c r="G63" s="134">
        <f t="shared" si="4"/>
        <v>137857.44262564034</v>
      </c>
      <c r="H63" s="131">
        <v>16258.417329157735</v>
      </c>
      <c r="I63" s="131">
        <v>841.5</v>
      </c>
      <c r="J63" s="54">
        <f t="shared" si="5"/>
        <v>8.4791428239701858</v>
      </c>
      <c r="K63" s="66">
        <f t="shared" si="6"/>
        <v>0.88879903815201122</v>
      </c>
      <c r="L63" s="91">
        <f t="shared" si="3"/>
        <v>19.3</v>
      </c>
      <c r="M63" s="55"/>
    </row>
    <row r="64" spans="1:13" ht="15.75" x14ac:dyDescent="0.25">
      <c r="A64" s="4" t="s">
        <v>14</v>
      </c>
      <c r="B64" s="130">
        <v>722</v>
      </c>
      <c r="C64" s="132" t="s">
        <v>18</v>
      </c>
      <c r="D64" s="130" t="s">
        <v>5</v>
      </c>
      <c r="E64" s="134">
        <v>116605.95069371175</v>
      </c>
      <c r="F64" s="134">
        <v>16138.62065127552</v>
      </c>
      <c r="G64" s="134">
        <f t="shared" si="4"/>
        <v>100467.33004243624</v>
      </c>
      <c r="H64" s="131">
        <v>19605.647696904663</v>
      </c>
      <c r="I64" s="131">
        <v>606.92999999999961</v>
      </c>
      <c r="J64" s="54">
        <f t="shared" si="5"/>
        <v>5.1244075990561644</v>
      </c>
      <c r="K64" s="66">
        <f t="shared" si="6"/>
        <v>0.5371496435069355</v>
      </c>
      <c r="L64" s="91">
        <f t="shared" si="3"/>
        <v>32.299999999999997</v>
      </c>
      <c r="M64" s="55"/>
    </row>
    <row r="65" spans="1:13" ht="15.75" x14ac:dyDescent="0.25">
      <c r="A65" s="3" t="s">
        <v>14</v>
      </c>
      <c r="B65" s="30">
        <v>723</v>
      </c>
      <c r="C65" s="143" t="s">
        <v>18</v>
      </c>
      <c r="D65" s="30" t="s">
        <v>5</v>
      </c>
      <c r="E65" s="31">
        <v>78002.939064459162</v>
      </c>
      <c r="F65" s="31">
        <v>8873.1238464866656</v>
      </c>
      <c r="G65" s="31">
        <f t="shared" si="4"/>
        <v>69129.8152179725</v>
      </c>
      <c r="H65" s="33">
        <v>10809.772879414037</v>
      </c>
      <c r="I65" s="33">
        <v>465.69000000000023</v>
      </c>
      <c r="J65" s="54">
        <f t="shared" si="5"/>
        <v>6.3951218947090229</v>
      </c>
      <c r="K65" s="66">
        <f t="shared" si="6"/>
        <v>0.67034820699256015</v>
      </c>
      <c r="L65" s="91">
        <f t="shared" si="3"/>
        <v>23.2</v>
      </c>
      <c r="M65" s="55"/>
    </row>
    <row r="66" spans="1:13" ht="16.5" thickBot="1" x14ac:dyDescent="0.3">
      <c r="A66" s="137" t="s">
        <v>14</v>
      </c>
      <c r="B66" s="37">
        <v>724</v>
      </c>
      <c r="C66" s="138" t="s">
        <v>18</v>
      </c>
      <c r="D66" s="37" t="s">
        <v>5</v>
      </c>
      <c r="E66" s="39">
        <v>237857.58742020404</v>
      </c>
      <c r="F66" s="39">
        <v>47668.516024724704</v>
      </c>
      <c r="G66" s="39">
        <f t="shared" si="4"/>
        <v>190189.07139547935</v>
      </c>
      <c r="H66" s="41">
        <v>55789.918396411944</v>
      </c>
      <c r="I66" s="41">
        <v>1164.630000000001</v>
      </c>
      <c r="J66" s="56">
        <f t="shared" si="5"/>
        <v>3.4090222187475203</v>
      </c>
      <c r="K66" s="67">
        <f t="shared" si="6"/>
        <v>0.3573398552146248</v>
      </c>
      <c r="L66" s="96">
        <f t="shared" si="3"/>
        <v>47.9</v>
      </c>
      <c r="M66" s="57"/>
    </row>
    <row r="67" spans="1:13" ht="15.75" thickBot="1" x14ac:dyDescent="0.3">
      <c r="G67" s="10"/>
      <c r="H67" s="10"/>
      <c r="I67" s="61"/>
      <c r="J67"/>
    </row>
    <row r="68" spans="1:13" ht="24.75" thickBot="1" x14ac:dyDescent="0.3">
      <c r="A68" s="12" t="s">
        <v>44</v>
      </c>
      <c r="G68" s="76">
        <v>1.6</v>
      </c>
      <c r="H68" s="76">
        <v>1.35</v>
      </c>
      <c r="I68" s="76">
        <v>1.2</v>
      </c>
      <c r="J68" s="118" t="s">
        <v>34</v>
      </c>
    </row>
    <row r="69" spans="1:13" ht="15.75" x14ac:dyDescent="0.25">
      <c r="A69" t="s">
        <v>2</v>
      </c>
      <c r="G69" s="151">
        <f>+$J$69*G68</f>
        <v>16.559999999999999</v>
      </c>
      <c r="H69" s="149">
        <f>+$J$69*H68</f>
        <v>13.9725</v>
      </c>
      <c r="I69" s="147">
        <f>+$J$69*I68</f>
        <v>12.42</v>
      </c>
      <c r="J69" s="119">
        <f>+ROUND(AVERAGEIF($D$1:$D$66,"Weekday",$J$1:$J$66),2)</f>
        <v>10.35</v>
      </c>
    </row>
    <row r="70" spans="1:13" ht="15.75" x14ac:dyDescent="0.25">
      <c r="A70" t="s">
        <v>4</v>
      </c>
      <c r="G70" s="155">
        <f>+$J$70*G68</f>
        <v>11.744</v>
      </c>
      <c r="H70" s="153">
        <f>+$J$70*H68</f>
        <v>9.9090000000000007</v>
      </c>
      <c r="I70" s="154">
        <f>+$J$70*I68</f>
        <v>8.8079999999999998</v>
      </c>
      <c r="J70" s="120">
        <f>+ROUND(AVERAGEIF($D$1:$D$66,"Saturday",$J$1:$J$66),2)</f>
        <v>7.34</v>
      </c>
    </row>
    <row r="71" spans="1:13" ht="16.5" thickBot="1" x14ac:dyDescent="0.3">
      <c r="A71" t="s">
        <v>5</v>
      </c>
      <c r="G71" s="152">
        <f>+$J$71*G68</f>
        <v>15.263999999999999</v>
      </c>
      <c r="H71" s="150">
        <f>+$J$71*H68</f>
        <v>12.879</v>
      </c>
      <c r="I71" s="148">
        <f>+$J$71*I68</f>
        <v>11.447999999999999</v>
      </c>
      <c r="J71" s="121">
        <f>+ROUND(AVERAGEIF($D$1:$D$66,"Sunday",$J$1:$J$66),2)</f>
        <v>9.5399999999999991</v>
      </c>
    </row>
    <row r="78" spans="1:13" x14ac:dyDescent="0.25">
      <c r="J78" s="69"/>
    </row>
    <row r="79" spans="1:13" x14ac:dyDescent="0.25">
      <c r="J79" s="69"/>
    </row>
    <row r="83" spans="10:10" x14ac:dyDescent="0.25">
      <c r="J83" s="69"/>
    </row>
    <row r="84" spans="10:10" x14ac:dyDescent="0.25">
      <c r="J84" s="69"/>
    </row>
    <row r="85" spans="10:10" x14ac:dyDescent="0.25">
      <c r="J85" s="69"/>
    </row>
  </sheetData>
  <sheetProtection algorithmName="SHA-512" hashValue="9Z6fH6YAn3bCAUBISa5vbYuzLl/5UW8kHROyJkZtofzH3+mCYi1uIyepnMsLYA7wd95gyz/8MjjQ68rs+CmBfw==" saltValue="NkSrGpiGCp3HVqRRpw9SPw==" spinCount="100000" sheet="1" objects="1" scenarios="1"/>
  <sortState ref="A4:M66">
    <sortCondition ref="D4:D66" customList="Weekday,Saturday,Sunday,Sunday/Holiday,Reduced"/>
    <sortCondition ref="B4:B66"/>
  </sortState>
  <mergeCells count="1">
    <mergeCell ref="A2:N2"/>
  </mergeCells>
  <conditionalFormatting sqref="K4:K66">
    <cfRule type="cellIs" dxfId="22" priority="6" stopIfTrue="1" operator="greaterThan">
      <formula>1.6</formula>
    </cfRule>
    <cfRule type="cellIs" dxfId="21" priority="7" stopIfTrue="1" operator="greaterThan">
      <formula>1.35</formula>
    </cfRule>
    <cfRule type="cellIs" dxfId="20" priority="8" stopIfTrue="1" operator="greaterThan">
      <formula>1.2</formula>
    </cfRule>
  </conditionalFormatting>
  <conditionalFormatting sqref="K4:K66">
    <cfRule type="cellIs" dxfId="19" priority="3" stopIfTrue="1" operator="greaterThan">
      <formula>1.6</formula>
    </cfRule>
    <cfRule type="cellIs" dxfId="18" priority="4" stopIfTrue="1" operator="greaterThan">
      <formula>1.35</formula>
    </cfRule>
    <cfRule type="cellIs" dxfId="17" priority="5" stopIfTrue="1" operator="greaterThan">
      <formula>1.2</formula>
    </cfRule>
  </conditionalFormatting>
  <conditionalFormatting sqref="L4:L66">
    <cfRule type="cellIs" dxfId="16" priority="2" operator="lessThan">
      <formula>10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78BDB9C-1297-4DBE-B492-DBA5CB32AD14}">
            <xm:f>(ROW('u:\MTS\Working\ContractServices\Route Analyses and Profiles\2016 Route Analysis\[2016 Metro Transit Cost Allocation Calculations.xlsx]Bus Sun'!#REF!)-1)/3=ROUND((ROW('u:\MTS\Working\ContractServices\Route Analyses and Profiles\2016 Route Analysis\[2016 Metro Transit Cost Allocation Calculations.xlsx]Bus Sun'!#REF!)-1)/3,0)</xm:f>
            <x14:dxf>
              <border>
                <bottom style="dotted">
                  <color auto="1"/>
                </bottom>
                <vertical/>
                <horizontal/>
              </border>
            </x14:dxf>
          </x14:cfRule>
          <xm:sqref>A4:A38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1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29.7109375" style="133" bestFit="1" customWidth="1"/>
    <col min="2" max="2" width="15.42578125" style="8" bestFit="1" customWidth="1"/>
    <col min="3" max="3" width="12.28515625" style="133" bestFit="1" customWidth="1"/>
    <col min="4" max="4" width="12.5703125" style="133" bestFit="1" customWidth="1"/>
    <col min="5" max="6" width="14.28515625" style="133" bestFit="1" customWidth="1"/>
    <col min="7" max="7" width="15.85546875" style="6" bestFit="1" customWidth="1"/>
    <col min="8" max="8" width="14" style="133" bestFit="1" customWidth="1"/>
    <col min="9" max="9" width="16.140625" style="133" bestFit="1" customWidth="1"/>
    <col min="10" max="10" width="10.5703125" style="133" bestFit="1" customWidth="1"/>
    <col min="11" max="11" width="10.5703125" style="9" customWidth="1"/>
    <col min="12" max="12" width="10.85546875" style="9" bestFit="1" customWidth="1"/>
    <col min="13" max="13" width="40.42578125" style="133" customWidth="1"/>
    <col min="14" max="17" width="9.140625" style="133"/>
    <col min="18" max="19" width="12.7109375" style="133" bestFit="1" customWidth="1"/>
    <col min="20" max="16384" width="9.140625" style="133"/>
  </cols>
  <sheetData>
    <row r="1" spans="1:14" ht="18.75" x14ac:dyDescent="0.3">
      <c r="A1" s="11" t="s">
        <v>41</v>
      </c>
      <c r="B1" s="133"/>
      <c r="G1" s="133"/>
      <c r="J1" s="4"/>
      <c r="K1" s="4"/>
      <c r="L1" s="4"/>
      <c r="M1" s="136"/>
    </row>
    <row r="2" spans="1:14" ht="47.25" thickBot="1" x14ac:dyDescent="0.75">
      <c r="A2" s="170" t="s">
        <v>80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4" ht="72.75" thickBot="1" x14ac:dyDescent="0.3">
      <c r="A3" s="12" t="s">
        <v>6</v>
      </c>
      <c r="B3" s="13" t="s">
        <v>28</v>
      </c>
      <c r="C3" s="14" t="s">
        <v>29</v>
      </c>
      <c r="D3" s="14" t="s">
        <v>0</v>
      </c>
      <c r="E3" s="15" t="s">
        <v>1</v>
      </c>
      <c r="F3" s="15" t="s">
        <v>30</v>
      </c>
      <c r="G3" s="15" t="s">
        <v>31</v>
      </c>
      <c r="H3" s="16" t="s">
        <v>32</v>
      </c>
      <c r="I3" s="16" t="s">
        <v>33</v>
      </c>
      <c r="J3" s="17" t="s">
        <v>34</v>
      </c>
      <c r="K3" s="43" t="s">
        <v>35</v>
      </c>
      <c r="L3" s="94" t="s">
        <v>48</v>
      </c>
      <c r="M3" s="19" t="s">
        <v>36</v>
      </c>
    </row>
    <row r="4" spans="1:14" ht="15.75" x14ac:dyDescent="0.25">
      <c r="A4" s="135" t="s">
        <v>14</v>
      </c>
      <c r="B4" s="130">
        <v>921</v>
      </c>
      <c r="C4" s="132" t="s">
        <v>68</v>
      </c>
      <c r="D4" s="130" t="s">
        <v>2</v>
      </c>
      <c r="E4" s="134">
        <v>3011375.7103041816</v>
      </c>
      <c r="F4" s="134">
        <v>655252.88136598037</v>
      </c>
      <c r="G4" s="134">
        <f t="shared" ref="G4:G6" si="0">+E4-F4</f>
        <v>2356122.8289382011</v>
      </c>
      <c r="H4" s="131">
        <v>651859.4719155858</v>
      </c>
      <c r="I4" s="131">
        <v>14736.039999999964</v>
      </c>
      <c r="J4" s="34">
        <f>+G4/H4</f>
        <v>3.6144643599553512</v>
      </c>
      <c r="K4" s="104"/>
      <c r="L4" s="89">
        <f>ROUND(H4/I4,1)</f>
        <v>44.2</v>
      </c>
      <c r="M4" s="55"/>
    </row>
    <row r="5" spans="1:14" ht="15.75" x14ac:dyDescent="0.25">
      <c r="A5" s="4" t="s">
        <v>14</v>
      </c>
      <c r="B5" s="130">
        <v>921</v>
      </c>
      <c r="C5" s="132" t="s">
        <v>68</v>
      </c>
      <c r="D5" s="130" t="s">
        <v>4</v>
      </c>
      <c r="E5" s="134">
        <v>610710.40618180158</v>
      </c>
      <c r="F5" s="134">
        <v>96771.27055476293</v>
      </c>
      <c r="G5" s="134">
        <f t="shared" si="0"/>
        <v>513939.13562703866</v>
      </c>
      <c r="H5" s="131">
        <v>108250.10962909163</v>
      </c>
      <c r="I5" s="131">
        <v>3004.5000000000018</v>
      </c>
      <c r="J5" s="34">
        <f>+G5/H5</f>
        <v>4.7477008327104757</v>
      </c>
      <c r="K5" s="104"/>
      <c r="L5" s="89">
        <f t="shared" ref="L5:L6" si="1">ROUND(H5/I5,1)</f>
        <v>36</v>
      </c>
      <c r="M5" s="55"/>
    </row>
    <row r="6" spans="1:14" ht="16.5" thickBot="1" x14ac:dyDescent="0.3">
      <c r="A6" s="137" t="s">
        <v>14</v>
      </c>
      <c r="B6" s="37">
        <v>921</v>
      </c>
      <c r="C6" s="138" t="s">
        <v>68</v>
      </c>
      <c r="D6" s="37" t="s">
        <v>5</v>
      </c>
      <c r="E6" s="39">
        <v>634726.78364580194</v>
      </c>
      <c r="F6" s="39">
        <v>83610.085784150622</v>
      </c>
      <c r="G6" s="39">
        <f t="shared" si="0"/>
        <v>551116.69786165131</v>
      </c>
      <c r="H6" s="41">
        <v>94457.584865530283</v>
      </c>
      <c r="I6" s="41">
        <v>2994.4400000000014</v>
      </c>
      <c r="J6" s="42">
        <f>+G6/H6</f>
        <v>5.8345414891373775</v>
      </c>
      <c r="K6" s="105"/>
      <c r="L6" s="90">
        <f t="shared" si="1"/>
        <v>31.5</v>
      </c>
      <c r="M6" s="57"/>
    </row>
    <row r="7" spans="1:14" ht="15.75" thickBot="1" x14ac:dyDescent="0.3">
      <c r="G7" s="10"/>
      <c r="H7" s="10"/>
      <c r="I7" s="61"/>
      <c r="J7" s="9"/>
      <c r="K7" s="133"/>
      <c r="L7" s="133"/>
    </row>
    <row r="8" spans="1:14" ht="24.75" thickBot="1" x14ac:dyDescent="0.3">
      <c r="A8" s="12" t="s">
        <v>44</v>
      </c>
      <c r="F8" s="6"/>
      <c r="G8" s="122">
        <v>1.6</v>
      </c>
      <c r="H8" s="43">
        <v>1.35</v>
      </c>
      <c r="I8" s="43">
        <v>1.2</v>
      </c>
      <c r="J8" s="123" t="s">
        <v>34</v>
      </c>
      <c r="K8" s="133"/>
      <c r="L8" s="133"/>
    </row>
    <row r="9" spans="1:14" ht="15.75" x14ac:dyDescent="0.25">
      <c r="A9" s="133" t="s">
        <v>2</v>
      </c>
      <c r="F9" s="6"/>
      <c r="G9" s="151">
        <f>+$J$9*G8</f>
        <v>5.7759999999999998</v>
      </c>
      <c r="H9" s="149">
        <f>+$J$9*H8</f>
        <v>4.8734999999999999</v>
      </c>
      <c r="I9" s="147">
        <f>+$J$9*I8</f>
        <v>4.3319999999999999</v>
      </c>
      <c r="J9" s="119">
        <f>+ROUND(AVERAGEIF($D$1:$D$6,"Weekday",$J$1:$J6),2)</f>
        <v>3.61</v>
      </c>
      <c r="K9" s="133"/>
      <c r="L9" s="133"/>
    </row>
    <row r="10" spans="1:14" ht="15.75" x14ac:dyDescent="0.25">
      <c r="A10" s="133" t="s">
        <v>4</v>
      </c>
      <c r="F10" s="6"/>
      <c r="G10" s="155">
        <f>+$J$10*G8</f>
        <v>7.6000000000000005</v>
      </c>
      <c r="H10" s="153">
        <f>+$J$10*H8</f>
        <v>6.4125000000000005</v>
      </c>
      <c r="I10" s="154">
        <f>+$J$10*I8</f>
        <v>5.7</v>
      </c>
      <c r="J10" s="120">
        <f>+ROUND(AVERAGEIF($D$1:$D$6,"Saturday",$J$1:$J6),2)</f>
        <v>4.75</v>
      </c>
    </row>
    <row r="11" spans="1:14" ht="16.5" thickBot="1" x14ac:dyDescent="0.3">
      <c r="A11" s="133" t="s">
        <v>5</v>
      </c>
      <c r="F11" s="6"/>
      <c r="G11" s="152">
        <f>+$J$11*G8</f>
        <v>9.3280000000000012</v>
      </c>
      <c r="H11" s="150">
        <f>+$J$11*H8</f>
        <v>7.8705000000000007</v>
      </c>
      <c r="I11" s="148">
        <f>+$J$11*I8</f>
        <v>6.9959999999999996</v>
      </c>
      <c r="J11" s="121">
        <f>+ROUND(AVERAGEIF($D$1:$D$6,"Sunday",$J$1:$J6),2)</f>
        <v>5.83</v>
      </c>
    </row>
  </sheetData>
  <sheetProtection algorithmName="SHA-512" hashValue="3cqFVPyay0vus3KpP7I3/P92QZjML2ko6OB0eUqdtuz5mhHlQZAxpoqbym/lPH2WL9xtB3grFHWs/pSP3jC1kg==" saltValue="GrvUpCK0Xmund7XOQSJa5Q==" spinCount="100000" sheet="1" objects="1" scenarios="1"/>
  <mergeCells count="1">
    <mergeCell ref="A2:N2"/>
  </mergeCells>
  <conditionalFormatting sqref="K4:K6">
    <cfRule type="cellIs" dxfId="14" priority="3" stopIfTrue="1" operator="greaterThan">
      <formula>1.6</formula>
    </cfRule>
    <cfRule type="cellIs" dxfId="13" priority="4" stopIfTrue="1" operator="greaterThan">
      <formula>1.36</formula>
    </cfRule>
    <cfRule type="cellIs" dxfId="12" priority="5" stopIfTrue="1" operator="greaterThan">
      <formula>1.2</formula>
    </cfRule>
  </conditionalFormatting>
  <conditionalFormatting sqref="L4:L6">
    <cfRule type="cellIs" dxfId="11" priority="2" operator="lessThan">
      <formula>25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1"/>
  <sheetViews>
    <sheetView workbookViewId="0">
      <pane ySplit="3" topLeftCell="A4" activePane="bottomLeft" state="frozen"/>
      <selection pane="bottomLeft" activeCell="H9" sqref="H9"/>
    </sheetView>
  </sheetViews>
  <sheetFormatPr defaultRowHeight="15" x14ac:dyDescent="0.25"/>
  <cols>
    <col min="1" max="1" width="29.7109375" bestFit="1" customWidth="1"/>
    <col min="2" max="2" width="15.42578125" style="8" bestFit="1" customWidth="1"/>
    <col min="3" max="3" width="12.28515625" bestFit="1" customWidth="1"/>
    <col min="4" max="4" width="12.5703125" bestFit="1" customWidth="1"/>
    <col min="5" max="6" width="14.28515625" bestFit="1" customWidth="1"/>
    <col min="7" max="7" width="15.85546875" style="6" bestFit="1" customWidth="1"/>
    <col min="8" max="8" width="14" bestFit="1" customWidth="1"/>
    <col min="9" max="9" width="16.140625" bestFit="1" customWidth="1"/>
    <col min="10" max="10" width="10.5703125" bestFit="1" customWidth="1"/>
    <col min="11" max="11" width="10.5703125" style="9" customWidth="1"/>
    <col min="12" max="12" width="10.85546875" style="9" bestFit="1" customWidth="1"/>
    <col min="13" max="13" width="40.42578125" customWidth="1"/>
    <col min="18" max="19" width="12.7109375" bestFit="1" customWidth="1"/>
  </cols>
  <sheetData>
    <row r="1" spans="1:14" ht="18.75" x14ac:dyDescent="0.3">
      <c r="A1" s="11" t="s">
        <v>42</v>
      </c>
      <c r="B1"/>
      <c r="G1"/>
      <c r="J1" s="4"/>
      <c r="K1" s="4"/>
      <c r="L1" s="4"/>
      <c r="M1" s="136"/>
    </row>
    <row r="2" spans="1:14" ht="47.25" thickBot="1" x14ac:dyDescent="0.75">
      <c r="A2" s="170" t="s">
        <v>74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4" ht="72.75" thickBot="1" x14ac:dyDescent="0.3">
      <c r="A3" s="12" t="s">
        <v>6</v>
      </c>
      <c r="B3" s="13" t="s">
        <v>28</v>
      </c>
      <c r="C3" s="14" t="s">
        <v>29</v>
      </c>
      <c r="D3" s="14" t="s">
        <v>0</v>
      </c>
      <c r="E3" s="15" t="s">
        <v>1</v>
      </c>
      <c r="F3" s="15" t="s">
        <v>30</v>
      </c>
      <c r="G3" s="15" t="s">
        <v>31</v>
      </c>
      <c r="H3" s="16" t="s">
        <v>32</v>
      </c>
      <c r="I3" s="16" t="s">
        <v>33</v>
      </c>
      <c r="J3" s="17" t="s">
        <v>34</v>
      </c>
      <c r="K3" s="43" t="s">
        <v>35</v>
      </c>
      <c r="L3" s="94" t="s">
        <v>48</v>
      </c>
      <c r="M3" s="19" t="s">
        <v>36</v>
      </c>
    </row>
    <row r="4" spans="1:14" ht="15.75" x14ac:dyDescent="0.25">
      <c r="A4" s="4" t="s">
        <v>19</v>
      </c>
      <c r="B4" s="130">
        <v>903</v>
      </c>
      <c r="C4" s="132" t="s">
        <v>47</v>
      </c>
      <c r="D4" s="130" t="s">
        <v>2</v>
      </c>
      <c r="E4" s="134">
        <v>2710683.1696233293</v>
      </c>
      <c r="F4" s="134">
        <v>162460.29039282489</v>
      </c>
      <c r="G4" s="134">
        <f t="shared" ref="G4:G6" si="0">+E4-F4</f>
        <v>2548222.8792305044</v>
      </c>
      <c r="H4" s="131">
        <v>202231</v>
      </c>
      <c r="I4" s="131">
        <v>13005</v>
      </c>
      <c r="J4" s="54">
        <f>+G4/H4</f>
        <v>12.600555202864568</v>
      </c>
      <c r="K4" s="104"/>
      <c r="L4" s="89">
        <f>ROUND(H4/I4,1)</f>
        <v>15.6</v>
      </c>
      <c r="M4" s="55"/>
    </row>
    <row r="5" spans="1:14" ht="15.75" x14ac:dyDescent="0.25">
      <c r="A5" s="4" t="s">
        <v>19</v>
      </c>
      <c r="B5" s="130">
        <v>903</v>
      </c>
      <c r="C5" s="132" t="s">
        <v>47</v>
      </c>
      <c r="D5" s="130" t="s">
        <v>4</v>
      </c>
      <c r="E5" s="134">
        <v>318355.64345078979</v>
      </c>
      <c r="F5" s="134">
        <v>29072.881552859515</v>
      </c>
      <c r="G5" s="134">
        <f t="shared" si="0"/>
        <v>289282.76189793029</v>
      </c>
      <c r="H5" s="131">
        <v>36190</v>
      </c>
      <c r="I5" s="131">
        <v>1508</v>
      </c>
      <c r="J5" s="54">
        <f>+G5/H5</f>
        <v>7.9934446503987369</v>
      </c>
      <c r="K5" s="104"/>
      <c r="L5" s="89">
        <f t="shared" ref="L5:L6" si="1">ROUND(H5/I5,1)</f>
        <v>24</v>
      </c>
      <c r="M5" s="55"/>
    </row>
    <row r="6" spans="1:14" ht="16.5" thickBot="1" x14ac:dyDescent="0.3">
      <c r="A6" s="137" t="s">
        <v>19</v>
      </c>
      <c r="B6" s="37">
        <v>903</v>
      </c>
      <c r="C6" s="138" t="s">
        <v>47</v>
      </c>
      <c r="D6" s="37" t="s">
        <v>5</v>
      </c>
      <c r="E6" s="39">
        <v>355088.98692588101</v>
      </c>
      <c r="F6" s="39">
        <v>22806.8280543156</v>
      </c>
      <c r="G6" s="39">
        <f t="shared" si="0"/>
        <v>332282.15887156542</v>
      </c>
      <c r="H6" s="41">
        <v>28390</v>
      </c>
      <c r="I6" s="41">
        <v>1682</v>
      </c>
      <c r="J6" s="56">
        <f>+G6/H6</f>
        <v>11.704197212806109</v>
      </c>
      <c r="K6" s="105"/>
      <c r="L6" s="90">
        <f t="shared" si="1"/>
        <v>16.899999999999999</v>
      </c>
      <c r="M6" s="57"/>
    </row>
    <row r="7" spans="1:14" ht="15.75" thickBot="1" x14ac:dyDescent="0.3">
      <c r="G7" s="10"/>
      <c r="H7" s="10"/>
      <c r="I7" s="61"/>
      <c r="J7" s="9"/>
      <c r="K7"/>
      <c r="L7"/>
    </row>
    <row r="8" spans="1:14" ht="24.75" thickBot="1" x14ac:dyDescent="0.3">
      <c r="A8" s="12" t="s">
        <v>44</v>
      </c>
      <c r="F8" s="6"/>
      <c r="G8" s="122">
        <v>1.6</v>
      </c>
      <c r="H8" s="43">
        <v>1.35</v>
      </c>
      <c r="I8" s="43">
        <v>1.2</v>
      </c>
      <c r="J8" s="123" t="s">
        <v>34</v>
      </c>
      <c r="K8"/>
      <c r="L8"/>
    </row>
    <row r="9" spans="1:14" ht="15.75" x14ac:dyDescent="0.25">
      <c r="A9" t="s">
        <v>2</v>
      </c>
      <c r="F9" s="6"/>
      <c r="G9" s="151">
        <f>+$J$9*G8</f>
        <v>20.16</v>
      </c>
      <c r="H9" s="149">
        <f>+$J$9*H8</f>
        <v>17.010000000000002</v>
      </c>
      <c r="I9" s="147">
        <f>+$J$9*I8</f>
        <v>15.12</v>
      </c>
      <c r="J9" s="119">
        <f>+ROUND(AVERAGEIF($D$1:$D$6,"Weekday",$J$1:$J6),2)</f>
        <v>12.6</v>
      </c>
      <c r="K9"/>
      <c r="L9"/>
    </row>
    <row r="10" spans="1:14" ht="15.75" x14ac:dyDescent="0.25">
      <c r="A10" t="s">
        <v>4</v>
      </c>
      <c r="F10" s="6"/>
      <c r="G10" s="155">
        <f>+$J$10*G8</f>
        <v>12.784000000000001</v>
      </c>
      <c r="H10" s="153">
        <f>+$J$10*H8</f>
        <v>10.7865</v>
      </c>
      <c r="I10" s="154">
        <f>+$J$10*I8</f>
        <v>9.5879999999999992</v>
      </c>
      <c r="J10" s="120">
        <f>+ROUND(AVERAGEIF($D$1:$D$6,"Saturday",$J$1:$J6),2)</f>
        <v>7.99</v>
      </c>
    </row>
    <row r="11" spans="1:14" ht="16.5" thickBot="1" x14ac:dyDescent="0.3">
      <c r="A11" t="s">
        <v>5</v>
      </c>
      <c r="F11" s="6"/>
      <c r="G11" s="152">
        <f>+$J$11*G8</f>
        <v>18.72</v>
      </c>
      <c r="H11" s="150">
        <f>+$J$11*H8</f>
        <v>15.795</v>
      </c>
      <c r="I11" s="148">
        <f>+$J$11*I8</f>
        <v>14.04</v>
      </c>
      <c r="J11" s="121">
        <f>+ROUND(AVERAGEIF($D$1:$D$6,"Sunday",$J$1:$J6),2)</f>
        <v>11.7</v>
      </c>
    </row>
  </sheetData>
  <sheetProtection algorithmName="SHA-512" hashValue="NH1MhZygriuZl3dD8qS/Kw+bMYmuobqRa2Ulk4Hkq4VMybi+6L1X1afIi0sjoG/OVc+mHsw6Z6c56+O3r90xqQ==" saltValue="iwkNzP4n68HspohEsF6ZNw==" spinCount="100000" sheet="1" objects="1" scenarios="1"/>
  <mergeCells count="1">
    <mergeCell ref="A2:N2"/>
  </mergeCells>
  <conditionalFormatting sqref="K4:K6">
    <cfRule type="cellIs" dxfId="10" priority="3" stopIfTrue="1" operator="greaterThan">
      <formula>1.6</formula>
    </cfRule>
    <cfRule type="cellIs" dxfId="9" priority="4" stopIfTrue="1" operator="greaterThan">
      <formula>1.36</formula>
    </cfRule>
    <cfRule type="cellIs" dxfId="8" priority="5" stopIfTrue="1" operator="greaterThan">
      <formula>1.2</formula>
    </cfRule>
  </conditionalFormatting>
  <conditionalFormatting sqref="L4:L6">
    <cfRule type="cellIs" dxfId="7" priority="2" operator="lessThan">
      <formula>25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971CD31-0A66-42BA-882E-70F65496C3CA}">
            <xm:f>(ROW('u:\MTS\Working\ContractServices\Route Analyses and Profiles\2016 Route Analysis\[2016 Metro Transit Cost Allocation Calculations.xlsx]Bus Sat'!#REF!)-1)/3=ROUND((ROW('u:\MTS\Working\ContractServices\Route Analyses and Profiles\2016 Route Analysis\[2016 Metro Transit Cost Allocation Calculations.xlsx]Bus Sat'!#REF!)-1)/3,0)</xm:f>
            <x14:dxf>
              <border>
                <bottom style="dotted">
                  <color auto="1"/>
                </bottom>
                <vertical/>
                <horizontal/>
              </border>
            </x14:dxf>
          </x14:cfRule>
          <xm:sqref>A4:A6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2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29.7109375" bestFit="1" customWidth="1"/>
    <col min="2" max="2" width="8.7109375" style="8" bestFit="1" customWidth="1"/>
    <col min="3" max="3" width="9.7109375" bestFit="1" customWidth="1"/>
    <col min="4" max="4" width="12.5703125" bestFit="1" customWidth="1"/>
    <col min="5" max="6" width="14.28515625" bestFit="1" customWidth="1"/>
    <col min="7" max="7" width="15.85546875" style="6" bestFit="1" customWidth="1"/>
    <col min="8" max="8" width="14" bestFit="1" customWidth="1"/>
    <col min="9" max="9" width="16.140625" bestFit="1" customWidth="1"/>
    <col min="10" max="10" width="15.140625" customWidth="1"/>
    <col min="11" max="11" width="13.42578125" style="9" customWidth="1"/>
    <col min="12" max="12" width="10.85546875" style="9" bestFit="1" customWidth="1"/>
    <col min="13" max="13" width="28.42578125" customWidth="1"/>
    <col min="18" max="19" width="12.7109375" bestFit="1" customWidth="1"/>
  </cols>
  <sheetData>
    <row r="1" spans="1:14" ht="18.75" x14ac:dyDescent="0.3">
      <c r="A1" s="11" t="s">
        <v>43</v>
      </c>
      <c r="B1"/>
      <c r="G1"/>
      <c r="K1"/>
      <c r="L1"/>
      <c r="M1" s="9"/>
    </row>
    <row r="2" spans="1:14" ht="47.25" thickBot="1" x14ac:dyDescent="0.75">
      <c r="A2" s="170" t="s">
        <v>75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4" ht="60.75" thickBot="1" x14ac:dyDescent="0.3">
      <c r="A3" s="70" t="s">
        <v>6</v>
      </c>
      <c r="B3" s="71" t="s">
        <v>28</v>
      </c>
      <c r="C3" s="72" t="s">
        <v>29</v>
      </c>
      <c r="D3" s="72" t="s">
        <v>0</v>
      </c>
      <c r="E3" s="73" t="s">
        <v>1</v>
      </c>
      <c r="F3" s="73" t="s">
        <v>30</v>
      </c>
      <c r="G3" s="73" t="s">
        <v>31</v>
      </c>
      <c r="H3" s="74" t="s">
        <v>32</v>
      </c>
      <c r="I3" s="74" t="s">
        <v>33</v>
      </c>
      <c r="J3" s="75" t="s">
        <v>34</v>
      </c>
      <c r="K3" s="76" t="s">
        <v>35</v>
      </c>
      <c r="L3" s="97" t="s">
        <v>48</v>
      </c>
      <c r="M3" s="77" t="s">
        <v>36</v>
      </c>
    </row>
    <row r="4" spans="1:14" ht="15.75" x14ac:dyDescent="0.25">
      <c r="A4" s="20" t="s">
        <v>14</v>
      </c>
      <c r="B4" s="21" t="s">
        <v>15</v>
      </c>
      <c r="C4" s="22" t="s">
        <v>16</v>
      </c>
      <c r="D4" s="23" t="s">
        <v>2</v>
      </c>
      <c r="E4" s="24">
        <v>50973241.051624365</v>
      </c>
      <c r="F4" s="24">
        <v>17797520.778945591</v>
      </c>
      <c r="G4" s="24">
        <v>33175720.272678774</v>
      </c>
      <c r="H4" s="25">
        <v>17709856</v>
      </c>
      <c r="I4" s="26">
        <v>88646.42</v>
      </c>
      <c r="J4" s="85">
        <f>+G4/H4</f>
        <v>1.8732913623170495</v>
      </c>
      <c r="K4" s="101"/>
      <c r="L4" s="98">
        <f>ROUND(H4/I4,1)</f>
        <v>199.8</v>
      </c>
      <c r="M4" s="84"/>
    </row>
    <row r="5" spans="1:14" ht="15.75" x14ac:dyDescent="0.25">
      <c r="A5" s="28" t="s">
        <v>14</v>
      </c>
      <c r="B5" s="29" t="s">
        <v>15</v>
      </c>
      <c r="C5" s="30" t="s">
        <v>16</v>
      </c>
      <c r="D5" s="2" t="s">
        <v>4</v>
      </c>
      <c r="E5" s="31">
        <v>8198880.7916986309</v>
      </c>
      <c r="F5" s="31">
        <v>2862673.5958690671</v>
      </c>
      <c r="G5" s="31">
        <v>5336207.1958295638</v>
      </c>
      <c r="H5" s="32">
        <v>2848573</v>
      </c>
      <c r="I5" s="33">
        <v>17372.080000000002</v>
      </c>
      <c r="J5" s="86">
        <f t="shared" ref="J5:J6" si="0">+G5/H5</f>
        <v>1.8732913623170493</v>
      </c>
      <c r="K5" s="102"/>
      <c r="L5" s="99">
        <f t="shared" ref="L5:L6" si="1">ROUND(H5/I5,1)</f>
        <v>164</v>
      </c>
      <c r="M5" s="59"/>
    </row>
    <row r="6" spans="1:14" ht="16.5" thickBot="1" x14ac:dyDescent="0.3">
      <c r="A6" s="35" t="s">
        <v>14</v>
      </c>
      <c r="B6" s="36" t="s">
        <v>15</v>
      </c>
      <c r="C6" s="37" t="s">
        <v>16</v>
      </c>
      <c r="D6" s="38" t="s">
        <v>5</v>
      </c>
      <c r="E6" s="39">
        <v>6922746.5471594464</v>
      </c>
      <c r="F6" s="39">
        <v>2417105.9751853435</v>
      </c>
      <c r="G6" s="39">
        <v>4505640.5719741024</v>
      </c>
      <c r="H6" s="40">
        <v>2405200.1</v>
      </c>
      <c r="I6" s="41">
        <v>17983.41</v>
      </c>
      <c r="J6" s="87">
        <f t="shared" si="0"/>
        <v>1.8732913623170488</v>
      </c>
      <c r="K6" s="103"/>
      <c r="L6" s="100">
        <f t="shared" si="1"/>
        <v>133.69999999999999</v>
      </c>
      <c r="M6" s="83"/>
    </row>
    <row r="7" spans="1:14" x14ac:dyDescent="0.25">
      <c r="G7"/>
      <c r="J7" s="9"/>
      <c r="K7"/>
      <c r="L7"/>
    </row>
    <row r="8" spans="1:14" ht="15.75" thickBot="1" x14ac:dyDescent="0.3">
      <c r="G8"/>
      <c r="J8" s="9"/>
      <c r="K8"/>
      <c r="L8"/>
    </row>
    <row r="9" spans="1:14" ht="24.75" thickBot="1" x14ac:dyDescent="0.3">
      <c r="A9" s="12" t="s">
        <v>44</v>
      </c>
      <c r="F9" s="6"/>
      <c r="G9" s="43">
        <v>1.601</v>
      </c>
      <c r="H9" s="43">
        <v>1.351</v>
      </c>
      <c r="I9" s="43">
        <v>1.2</v>
      </c>
      <c r="J9" s="65" t="s">
        <v>34</v>
      </c>
      <c r="K9"/>
      <c r="L9"/>
    </row>
    <row r="10" spans="1:14" ht="15.75" x14ac:dyDescent="0.25">
      <c r="A10" t="s">
        <v>2</v>
      </c>
      <c r="F10" s="6"/>
      <c r="G10" s="151">
        <f>+$J$10*G9</f>
        <v>2.9938700000000003</v>
      </c>
      <c r="H10" s="149">
        <f>+$J$10*H9</f>
        <v>2.52637</v>
      </c>
      <c r="I10" s="147">
        <f>+$J$10*I9</f>
        <v>2.2440000000000002</v>
      </c>
      <c r="J10" s="119">
        <f>+ROUND(AVERAGEIF($D$1:$D$6,"Weekday",$J$1:$J6),2)</f>
        <v>1.87</v>
      </c>
      <c r="K10"/>
      <c r="L10"/>
    </row>
    <row r="11" spans="1:14" ht="15.75" x14ac:dyDescent="0.25">
      <c r="A11" t="s">
        <v>4</v>
      </c>
      <c r="F11" s="6"/>
      <c r="G11" s="155">
        <f>+$J$11*G9</f>
        <v>2.9938700000000003</v>
      </c>
      <c r="H11" s="153">
        <f>+$J$11*H9</f>
        <v>2.52637</v>
      </c>
      <c r="I11" s="154">
        <f>+$J$11*I9</f>
        <v>2.2440000000000002</v>
      </c>
      <c r="J11" s="120">
        <f>+ROUND(AVERAGEIF($D$1:$D$6,"Saturday",$J$1:$J6),2)</f>
        <v>1.87</v>
      </c>
    </row>
    <row r="12" spans="1:14" ht="16.5" thickBot="1" x14ac:dyDescent="0.3">
      <c r="A12" t="s">
        <v>5</v>
      </c>
      <c r="F12" s="6"/>
      <c r="G12" s="152">
        <f>+$J$12*G9</f>
        <v>2.9938700000000003</v>
      </c>
      <c r="H12" s="150">
        <f>+$J$12*H9</f>
        <v>2.52637</v>
      </c>
      <c r="I12" s="148">
        <f>+$J$12*I9</f>
        <v>2.2440000000000002</v>
      </c>
      <c r="J12" s="121">
        <f>+ROUND(AVERAGEIF($D$1:$D$6,"Sunday",$J$1:$J6),2)</f>
        <v>1.87</v>
      </c>
    </row>
  </sheetData>
  <sheetProtection algorithmName="SHA-512" hashValue="9wG1qo+XQ8KN0fCgmL1L7c7ooGplsmKWfgiU1PQ6w34gKGo6Gc4wsMz71GgYHsp/DiVqCC3+v7bi8xRx05urLA==" saltValue="KLU/l0ze/qmODS06174N2g==" spinCount="100000" sheet="1" objects="1" scenarios="1"/>
  <mergeCells count="1">
    <mergeCell ref="A2:N2"/>
  </mergeCells>
  <conditionalFormatting sqref="L4:L6">
    <cfRule type="cellIs" priority="1" operator="greaterThan">
      <formula>70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2"/>
  <sheetViews>
    <sheetView workbookViewId="0">
      <pane ySplit="3" topLeftCell="A4" activePane="bottomLeft" state="frozen"/>
      <selection pane="bottomLeft" activeCell="H10" sqref="H10"/>
    </sheetView>
  </sheetViews>
  <sheetFormatPr defaultRowHeight="15" x14ac:dyDescent="0.25"/>
  <cols>
    <col min="1" max="1" width="29.7109375" bestFit="1" customWidth="1"/>
    <col min="2" max="2" width="6.140625" style="8" bestFit="1" customWidth="1"/>
    <col min="3" max="3" width="14.85546875" bestFit="1" customWidth="1"/>
    <col min="4" max="4" width="12.5703125" bestFit="1" customWidth="1"/>
    <col min="5" max="6" width="14.28515625" bestFit="1" customWidth="1"/>
    <col min="7" max="7" width="15.85546875" style="6" bestFit="1" customWidth="1"/>
    <col min="8" max="8" width="14" bestFit="1" customWidth="1"/>
    <col min="9" max="9" width="16.140625" bestFit="1" customWidth="1"/>
    <col min="10" max="10" width="15.140625" customWidth="1"/>
    <col min="11" max="11" width="13.42578125" style="9" customWidth="1"/>
    <col min="12" max="12" width="10.85546875" style="9" bestFit="1" customWidth="1"/>
    <col min="13" max="13" width="28.42578125" customWidth="1"/>
    <col min="18" max="19" width="12.7109375" bestFit="1" customWidth="1"/>
  </cols>
  <sheetData>
    <row r="1" spans="1:14" ht="18.75" x14ac:dyDescent="0.3">
      <c r="A1" s="11" t="s">
        <v>49</v>
      </c>
      <c r="B1"/>
      <c r="G1"/>
      <c r="K1"/>
      <c r="L1"/>
      <c r="M1" s="9"/>
    </row>
    <row r="2" spans="1:14" ht="47.25" thickBot="1" x14ac:dyDescent="0.75">
      <c r="A2" s="170" t="s">
        <v>76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4" ht="60.75" thickBot="1" x14ac:dyDescent="0.3">
      <c r="A3" s="70" t="s">
        <v>6</v>
      </c>
      <c r="B3" s="71" t="s">
        <v>28</v>
      </c>
      <c r="C3" s="72" t="s">
        <v>29</v>
      </c>
      <c r="D3" s="72" t="s">
        <v>0</v>
      </c>
      <c r="E3" s="73" t="s">
        <v>1</v>
      </c>
      <c r="F3" s="73" t="s">
        <v>30</v>
      </c>
      <c r="G3" s="73" t="s">
        <v>31</v>
      </c>
      <c r="H3" s="74" t="s">
        <v>32</v>
      </c>
      <c r="I3" s="74" t="s">
        <v>33</v>
      </c>
      <c r="J3" s="75" t="s">
        <v>34</v>
      </c>
      <c r="K3" s="76" t="s">
        <v>35</v>
      </c>
      <c r="L3" s="97" t="s">
        <v>48</v>
      </c>
      <c r="M3" s="77" t="s">
        <v>36</v>
      </c>
    </row>
    <row r="4" spans="1:14" ht="15.75" x14ac:dyDescent="0.25">
      <c r="A4" s="20" t="s">
        <v>14</v>
      </c>
      <c r="B4" s="21">
        <v>888</v>
      </c>
      <c r="C4" s="22" t="s">
        <v>67</v>
      </c>
      <c r="D4" s="160" t="s">
        <v>2</v>
      </c>
      <c r="E4" s="24">
        <v>14997087.14287628</v>
      </c>
      <c r="F4" s="24">
        <v>2044508.7721207805</v>
      </c>
      <c r="G4" s="24">
        <v>12952578.370755499</v>
      </c>
      <c r="H4" s="25">
        <v>643710.79999999993</v>
      </c>
      <c r="I4" s="26">
        <v>2641.6</v>
      </c>
      <c r="J4" s="79">
        <f>+G4/H4</f>
        <v>20.121735367428201</v>
      </c>
      <c r="K4" s="108"/>
      <c r="L4" s="98">
        <f>ROUND(H4/I4,1)</f>
        <v>243.7</v>
      </c>
      <c r="M4" s="80"/>
    </row>
    <row r="5" spans="1:14" ht="15.75" x14ac:dyDescent="0.25">
      <c r="A5" s="28" t="s">
        <v>14</v>
      </c>
      <c r="B5" s="29">
        <v>888</v>
      </c>
      <c r="C5" s="30" t="s">
        <v>67</v>
      </c>
      <c r="D5" s="161" t="s">
        <v>4</v>
      </c>
      <c r="E5" s="31">
        <v>744432.01210683002</v>
      </c>
      <c r="F5" s="31">
        <v>101486.22625847024</v>
      </c>
      <c r="G5" s="31">
        <v>642945.78584835981</v>
      </c>
      <c r="H5" s="32">
        <v>31952.799999999999</v>
      </c>
      <c r="I5" s="33">
        <v>289.48</v>
      </c>
      <c r="J5" s="78">
        <f t="shared" ref="J5:J6" si="0">+G5/H5</f>
        <v>20.121735367428201</v>
      </c>
      <c r="K5" s="109"/>
      <c r="L5" s="99">
        <f t="shared" ref="L5:L6" si="1">ROUND(H5/I5,1)</f>
        <v>110.4</v>
      </c>
      <c r="M5" s="81"/>
    </row>
    <row r="6" spans="1:14" ht="16.5" thickBot="1" x14ac:dyDescent="0.3">
      <c r="A6" s="35" t="s">
        <v>14</v>
      </c>
      <c r="B6" s="36">
        <v>888</v>
      </c>
      <c r="C6" s="37" t="s">
        <v>67</v>
      </c>
      <c r="D6" s="162" t="s">
        <v>5</v>
      </c>
      <c r="E6" s="39">
        <v>827162.72975884646</v>
      </c>
      <c r="F6" s="39">
        <v>112764.66162074919</v>
      </c>
      <c r="G6" s="39">
        <v>714398.0681380973</v>
      </c>
      <c r="H6" s="40">
        <v>35503.799999999996</v>
      </c>
      <c r="I6" s="41">
        <v>265.2</v>
      </c>
      <c r="J6" s="82">
        <f t="shared" si="0"/>
        <v>20.121735367428201</v>
      </c>
      <c r="K6" s="110"/>
      <c r="L6" s="100">
        <f t="shared" si="1"/>
        <v>133.9</v>
      </c>
      <c r="M6" s="83"/>
    </row>
    <row r="7" spans="1:14" x14ac:dyDescent="0.25">
      <c r="G7"/>
      <c r="J7" s="9"/>
      <c r="K7"/>
      <c r="L7"/>
    </row>
    <row r="8" spans="1:14" ht="15.75" thickBot="1" x14ac:dyDescent="0.3">
      <c r="G8"/>
      <c r="J8" s="9"/>
      <c r="K8"/>
      <c r="L8"/>
    </row>
    <row r="9" spans="1:14" ht="24.75" thickBot="1" x14ac:dyDescent="0.3">
      <c r="A9" s="12" t="s">
        <v>44</v>
      </c>
      <c r="F9" s="6"/>
      <c r="G9" s="43">
        <v>1.6</v>
      </c>
      <c r="H9" s="43">
        <v>1.35</v>
      </c>
      <c r="I9" s="43">
        <v>1.2</v>
      </c>
      <c r="J9" s="65" t="s">
        <v>34</v>
      </c>
      <c r="K9"/>
      <c r="L9"/>
    </row>
    <row r="10" spans="1:14" ht="15.75" x14ac:dyDescent="0.25">
      <c r="A10" t="s">
        <v>2</v>
      </c>
      <c r="F10" s="6"/>
      <c r="G10" s="151">
        <f>+$J$10*G9</f>
        <v>32.192</v>
      </c>
      <c r="H10" s="149">
        <f>+$J$10*H9</f>
        <v>27.162000000000003</v>
      </c>
      <c r="I10" s="147">
        <f>+$J$10*I9</f>
        <v>24.144000000000002</v>
      </c>
      <c r="J10" s="119">
        <f>+ROUND(AVERAGEIF($D$1:$D$6,"Weekday",$J$1:$J6),2)</f>
        <v>20.12</v>
      </c>
      <c r="K10"/>
      <c r="L10"/>
    </row>
    <row r="11" spans="1:14" ht="15.75" x14ac:dyDescent="0.25">
      <c r="A11" t="s">
        <v>4</v>
      </c>
      <c r="F11" s="6"/>
      <c r="G11" s="155">
        <f>+$J$11*G9</f>
        <v>32.192</v>
      </c>
      <c r="H11" s="153">
        <f>+$J$11*H9</f>
        <v>27.162000000000003</v>
      </c>
      <c r="I11" s="154">
        <f>+$J$11*I9</f>
        <v>24.144000000000002</v>
      </c>
      <c r="J11" s="120">
        <f>+ROUND(AVERAGEIF($D$1:$D$6,"Saturday",$J$1:$J6),2)</f>
        <v>20.12</v>
      </c>
    </row>
    <row r="12" spans="1:14" ht="16.5" thickBot="1" x14ac:dyDescent="0.3">
      <c r="A12" t="s">
        <v>5</v>
      </c>
      <c r="F12" s="6"/>
      <c r="G12" s="152">
        <f>+$J$12*G9</f>
        <v>32.192</v>
      </c>
      <c r="H12" s="150">
        <f>+$J$12*H9</f>
        <v>27.162000000000003</v>
      </c>
      <c r="I12" s="148">
        <f>+$J$12*I9</f>
        <v>24.144000000000002</v>
      </c>
      <c r="J12" s="121">
        <f>+ROUND(AVERAGEIF($D$1:$D$6,"Sunday",$J$1:$J6),2)</f>
        <v>20.12</v>
      </c>
    </row>
  </sheetData>
  <sheetProtection algorithmName="SHA-512" hashValue="lJjEcXF0hnYFHIyLKXriLWcPsSI0xXbWUaudrb9m34f7A0eek7DB1YJfV9OwwVcOYmw1OXKJZ3NMNaG2zUp9pA==" saltValue="f4ZDGa9xD4LQdl044qSs/g==" spinCount="100000" sheet="1" objects="1" scenarios="1"/>
  <mergeCells count="1">
    <mergeCell ref="A2:N2"/>
  </mergeCells>
  <conditionalFormatting sqref="L4:L6">
    <cfRule type="cellIs" priority="1" operator="greaterThan">
      <formula>70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2"/>
  <sheetViews>
    <sheetView workbookViewId="0">
      <pane ySplit="3" topLeftCell="A4" activePane="bottomLeft" state="frozen"/>
      <selection pane="bottomLeft" activeCell="D20" sqref="D20"/>
    </sheetView>
  </sheetViews>
  <sheetFormatPr defaultRowHeight="15" x14ac:dyDescent="0.25"/>
  <cols>
    <col min="1" max="1" width="29.7109375" bestFit="1" customWidth="1"/>
    <col min="2" max="2" width="24.28515625" style="8" bestFit="1" customWidth="1"/>
    <col min="3" max="3" width="24.85546875" bestFit="1" customWidth="1"/>
    <col min="4" max="4" width="24.85546875" customWidth="1"/>
    <col min="5" max="6" width="14.28515625" bestFit="1" customWidth="1"/>
    <col min="7" max="7" width="15.85546875" style="6" bestFit="1" customWidth="1"/>
    <col min="8" max="8" width="14" bestFit="1" customWidth="1"/>
    <col min="9" max="9" width="12.28515625" bestFit="1" customWidth="1"/>
    <col min="10" max="10" width="10.5703125" bestFit="1" customWidth="1"/>
    <col min="11" max="11" width="13.42578125" style="9" customWidth="1"/>
    <col min="12" max="12" width="10.85546875" style="9" bestFit="1" customWidth="1"/>
    <col min="13" max="13" width="28.42578125" customWidth="1"/>
    <col min="18" max="19" width="12.7109375" bestFit="1" customWidth="1"/>
  </cols>
  <sheetData>
    <row r="1" spans="1:14" ht="18.75" x14ac:dyDescent="0.3">
      <c r="A1" s="11" t="s">
        <v>78</v>
      </c>
      <c r="B1"/>
      <c r="G1"/>
      <c r="J1" s="4"/>
      <c r="K1" s="4"/>
      <c r="L1" s="4"/>
      <c r="M1" s="9"/>
    </row>
    <row r="2" spans="1:14" ht="47.25" thickBot="1" x14ac:dyDescent="0.75">
      <c r="A2" s="170" t="s">
        <v>79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4" ht="60.75" thickBot="1" x14ac:dyDescent="0.3">
      <c r="A3" s="70" t="s">
        <v>6</v>
      </c>
      <c r="B3" s="71" t="s">
        <v>28</v>
      </c>
      <c r="C3" s="72" t="s">
        <v>29</v>
      </c>
      <c r="D3" s="72" t="s">
        <v>0</v>
      </c>
      <c r="E3" s="73" t="s">
        <v>1</v>
      </c>
      <c r="F3" s="73" t="s">
        <v>30</v>
      </c>
      <c r="G3" s="73" t="s">
        <v>31</v>
      </c>
      <c r="H3" s="74" t="s">
        <v>32</v>
      </c>
      <c r="I3" s="74" t="s">
        <v>37</v>
      </c>
      <c r="J3" s="75" t="s">
        <v>34</v>
      </c>
      <c r="K3" s="76" t="s">
        <v>35</v>
      </c>
      <c r="L3" s="97" t="s">
        <v>48</v>
      </c>
      <c r="M3" s="77" t="s">
        <v>36</v>
      </c>
    </row>
    <row r="4" spans="1:14" ht="15.75" x14ac:dyDescent="0.25">
      <c r="A4" s="20" t="s">
        <v>7</v>
      </c>
      <c r="B4" s="127" t="s">
        <v>51</v>
      </c>
      <c r="C4" s="22" t="s">
        <v>69</v>
      </c>
      <c r="D4" s="47" t="s">
        <v>3</v>
      </c>
      <c r="E4" s="24">
        <v>717656.48</v>
      </c>
      <c r="F4" s="24">
        <v>43766</v>
      </c>
      <c r="G4" s="24">
        <v>673890.48</v>
      </c>
      <c r="H4" s="25">
        <v>43320</v>
      </c>
      <c r="I4" s="26">
        <v>11369</v>
      </c>
      <c r="J4" s="111">
        <f>ROUND(G4/H4,2)</f>
        <v>15.56</v>
      </c>
      <c r="K4" s="68">
        <f>+J4/$J$10</f>
        <v>0.96168108776267003</v>
      </c>
      <c r="L4" s="112">
        <f>+H4/I4</f>
        <v>3.8103615093675787</v>
      </c>
      <c r="M4" s="84"/>
    </row>
    <row r="5" spans="1:14" ht="15.75" x14ac:dyDescent="0.25">
      <c r="A5" s="28" t="s">
        <v>19</v>
      </c>
      <c r="B5" s="128" t="s">
        <v>20</v>
      </c>
      <c r="C5" s="30" t="s">
        <v>69</v>
      </c>
      <c r="D5" s="49" t="s">
        <v>2</v>
      </c>
      <c r="E5" s="31">
        <v>6536743</v>
      </c>
      <c r="F5" s="31">
        <v>887123</v>
      </c>
      <c r="G5" s="31">
        <v>5649620</v>
      </c>
      <c r="H5" s="32">
        <v>302667</v>
      </c>
      <c r="I5" s="33">
        <v>120734</v>
      </c>
      <c r="J5" s="113">
        <f t="shared" ref="J5:J7" si="0">ROUND(G5/H5,2)</f>
        <v>18.670000000000002</v>
      </c>
      <c r="K5" s="66">
        <f>+J5/$J$10</f>
        <v>1.1538936959208901</v>
      </c>
      <c r="L5" s="114">
        <f t="shared" ref="L5:L7" si="1">+H5/I5</f>
        <v>2.5068911822684581</v>
      </c>
      <c r="M5" s="59"/>
    </row>
    <row r="6" spans="1:14" ht="15.75" x14ac:dyDescent="0.25">
      <c r="A6" s="28" t="s">
        <v>10</v>
      </c>
      <c r="B6" s="128" t="s">
        <v>9</v>
      </c>
      <c r="C6" s="30" t="s">
        <v>69</v>
      </c>
      <c r="D6" s="49" t="s">
        <v>2</v>
      </c>
      <c r="E6" s="31">
        <v>755158</v>
      </c>
      <c r="F6" s="31">
        <v>73774</v>
      </c>
      <c r="G6" s="31">
        <v>681384</v>
      </c>
      <c r="H6" s="32">
        <v>31647</v>
      </c>
      <c r="I6" s="33">
        <v>12123</v>
      </c>
      <c r="J6" s="113">
        <f t="shared" si="0"/>
        <v>21.53</v>
      </c>
      <c r="K6" s="66">
        <f>+J6/$J$10</f>
        <v>1.3306551297898641</v>
      </c>
      <c r="L6" s="114">
        <f t="shared" si="1"/>
        <v>2.6104924523632764</v>
      </c>
      <c r="M6" s="59"/>
    </row>
    <row r="7" spans="1:14" ht="16.5" thickBot="1" x14ac:dyDescent="0.3">
      <c r="A7" s="35" t="s">
        <v>13</v>
      </c>
      <c r="B7" s="129" t="s">
        <v>58</v>
      </c>
      <c r="C7" s="37" t="s">
        <v>69</v>
      </c>
      <c r="D7" s="58" t="s">
        <v>2</v>
      </c>
      <c r="E7" s="39">
        <v>601960</v>
      </c>
      <c r="F7" s="39">
        <v>122484</v>
      </c>
      <c r="G7" s="39">
        <v>479476</v>
      </c>
      <c r="H7" s="40">
        <v>53531</v>
      </c>
      <c r="I7" s="41">
        <v>16725</v>
      </c>
      <c r="J7" s="115">
        <f t="shared" si="0"/>
        <v>8.9600000000000009</v>
      </c>
      <c r="K7" s="67">
        <f>+J7/$J$10</f>
        <v>0.55377008652657611</v>
      </c>
      <c r="L7" s="116">
        <f t="shared" si="1"/>
        <v>3.2006576980568013</v>
      </c>
      <c r="M7" s="117"/>
    </row>
    <row r="8" spans="1:14" ht="15.75" thickBot="1" x14ac:dyDescent="0.3">
      <c r="G8" s="10"/>
      <c r="H8" s="6"/>
      <c r="J8" s="9"/>
      <c r="K8"/>
      <c r="L8"/>
    </row>
    <row r="9" spans="1:14" ht="24.75" thickBot="1" x14ac:dyDescent="0.3">
      <c r="A9" s="12" t="s">
        <v>44</v>
      </c>
      <c r="F9" s="6"/>
      <c r="G9" s="43">
        <v>1.6</v>
      </c>
      <c r="H9" s="43">
        <v>1.35</v>
      </c>
      <c r="I9" s="43">
        <v>1.2</v>
      </c>
      <c r="J9" s="65" t="s">
        <v>34</v>
      </c>
    </row>
    <row r="10" spans="1:14" ht="16.5" thickBot="1" x14ac:dyDescent="0.3">
      <c r="A10" t="s">
        <v>50</v>
      </c>
      <c r="F10" s="6"/>
      <c r="G10" s="156">
        <f>+$J$10*G9</f>
        <v>25.888000000000002</v>
      </c>
      <c r="H10" s="158">
        <f>+$J$10*H9</f>
        <v>21.843</v>
      </c>
      <c r="I10" s="157">
        <f>+$J$10*I9</f>
        <v>19.416</v>
      </c>
      <c r="J10" s="163">
        <f>+ROUND(AVERAGE(J4:J7),2)</f>
        <v>16.18</v>
      </c>
    </row>
    <row r="11" spans="1:14" ht="15.75" x14ac:dyDescent="0.25">
      <c r="F11" s="6"/>
      <c r="G11" s="34"/>
      <c r="H11" s="34"/>
      <c r="I11" s="34"/>
      <c r="J11" s="46"/>
    </row>
    <row r="12" spans="1:14" ht="15.75" x14ac:dyDescent="0.25">
      <c r="F12" s="6"/>
      <c r="G12" s="34"/>
      <c r="H12" s="34"/>
      <c r="I12" s="34"/>
      <c r="J12" s="46"/>
    </row>
  </sheetData>
  <sheetProtection algorithmName="SHA-512" hashValue="vU8JW5LrSA5w3wpr22Cql3qD3kkPropfvx/Pb9jYaQslVVgKsgh97oIggompmYoa+cK+WLpFJ3Vbnl/Z0CATlw==" saltValue="uZtGv2eBLGK8ktiJ96xx9A==" spinCount="100000" sheet="1" objects="1" scenarios="1"/>
  <mergeCells count="1">
    <mergeCell ref="A2:N2"/>
  </mergeCells>
  <conditionalFormatting sqref="K4:K7">
    <cfRule type="cellIs" dxfId="5" priority="1" stopIfTrue="1" operator="greaterThan">
      <formula>1.6</formula>
    </cfRule>
    <cfRule type="cellIs" dxfId="4" priority="2" stopIfTrue="1" operator="greaterThan">
      <formula>1.36</formula>
    </cfRule>
    <cfRule type="cellIs" dxfId="3" priority="3" stopIfTrue="1" operator="greaterThan">
      <formula>1.2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Table 1 Commuter &amp; Express</vt:lpstr>
      <vt:lpstr>Table 2 Core Local</vt:lpstr>
      <vt:lpstr>Table 3 Supporting Local</vt:lpstr>
      <vt:lpstr>Table 4 Suburban Local</vt:lpstr>
      <vt:lpstr>Table 5 Arterial BRT</vt:lpstr>
      <vt:lpstr>Table 6 Highway BRT</vt:lpstr>
      <vt:lpstr>Table 7 Light Rail Transit</vt:lpstr>
      <vt:lpstr>Table 8 Commuter Rail</vt:lpstr>
      <vt:lpstr>Table 9 Dial-a-Ride</vt:lpstr>
      <vt:lpstr>Summary of all routes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harperjr</dc:creator>
  <cp:lastModifiedBy>harperjr</cp:lastModifiedBy>
  <dcterms:created xsi:type="dcterms:W3CDTF">2017-12-07T21:09:46Z</dcterms:created>
  <dcterms:modified xsi:type="dcterms:W3CDTF">2018-10-17T16:24:03Z</dcterms:modified>
</cp:coreProperties>
</file>