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metcmn-my.sharepoint.com/personal/daniel_pena_metc_state_mn_us/Documents/Route Analysis/2020/Review Draft/Final Draft/"/>
    </mc:Choice>
  </mc:AlternateContent>
  <xr:revisionPtr revIDLastSave="1353" documentId="11_F25DC773A252ABDACC1048A1F11B66FC5ADE58EF" xr6:coauthVersionLast="47" xr6:coauthVersionMax="47" xr10:uidLastSave="{8506A144-690D-443A-87BF-C0E493B049C9}"/>
  <bookViews>
    <workbookView xWindow="-120" yWindow="-120" windowWidth="29040" windowHeight="15840" firstSheet="5" activeTab="11" xr2:uid="{00000000-000D-0000-FFFF-FFFF00000000}"/>
  </bookViews>
  <sheets>
    <sheet name="Table 1 Commuter &amp; Express Bus" sheetId="2" r:id="rId1"/>
    <sheet name="Table 2 Core Local Bus" sheetId="3" r:id="rId2"/>
    <sheet name="Table 3 Supporting Local Bus" sheetId="4" r:id="rId3"/>
    <sheet name="Table 4 Suburban Local Bus" sheetId="5" r:id="rId4"/>
    <sheet name="Table 5 ABRT" sheetId="6" r:id="rId5"/>
    <sheet name="Table 6 Highway BRT" sheetId="7" r:id="rId6"/>
    <sheet name="Table 7 LRT" sheetId="8" r:id="rId7"/>
    <sheet name="Table 8 Commuter Rail" sheetId="9" r:id="rId8"/>
    <sheet name="Table 9 Gen DAR" sheetId="10" r:id="rId9"/>
    <sheet name="Table 10 ADA DAR" sheetId="11" r:id="rId10"/>
    <sheet name="Table 11 Vanpool" sheetId="12" r:id="rId11"/>
    <sheet name="All Routes" sheetId="1" r:id="rId12"/>
  </sheets>
  <externalReferences>
    <externalReference r:id="rId13"/>
  </externalReferences>
  <definedNames>
    <definedName name="_xlnm._FilterDatabase" localSheetId="11" hidden="1">'All Routes'!$A$1:$L$350</definedName>
    <definedName name="_xlnm.Print_Area" localSheetId="0">'Table 1 Commuter &amp; Express Bus'!$A$1:$M$131</definedName>
    <definedName name="_xlnm.Print_Area" localSheetId="9">'Table 10 ADA DAR'!$A$1:$M$5</definedName>
    <definedName name="_xlnm.Print_Area" localSheetId="10">'Table 11 Vanpool'!$A$1:$M$5</definedName>
    <definedName name="_xlnm.Print_Area" localSheetId="1">'Table 2 Core Local Bus'!$A$1:$M$96</definedName>
    <definedName name="_xlnm.Print_Area" localSheetId="2">'Table 3 Supporting Local Bus'!$A$1:$M$43</definedName>
    <definedName name="_xlnm.Print_Area" localSheetId="3">'Table 4 Suburban Local Bus'!$A$1:$M$90</definedName>
    <definedName name="_xlnm.Print_Area" localSheetId="4">'Table 5 ABRT'!$A$1:$M$16</definedName>
    <definedName name="_xlnm.Print_Area" localSheetId="5">'Table 6 Highway BRT'!$A$1:$M$7</definedName>
    <definedName name="_xlnm.Print_Area" localSheetId="6">'Table 7 LRT'!$A$1:$M$16</definedName>
    <definedName name="_xlnm.Print_Area" localSheetId="7">'Table 8 Commuter Rail'!$A$1:$M$7</definedName>
    <definedName name="_xlnm.Print_Area" localSheetId="8">'Table 9 Gen DAR'!$A$1:$M$17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5" i="3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5" i="4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5" i="5"/>
  <c r="G7" i="10" l="1"/>
  <c r="J7" i="10" s="1"/>
  <c r="G8" i="10"/>
  <c r="J8" i="10" s="1"/>
  <c r="G9" i="10"/>
  <c r="J9" i="10" s="1"/>
  <c r="G10" i="10"/>
  <c r="J10" i="10"/>
  <c r="L5" i="12"/>
  <c r="F5" i="12"/>
  <c r="G5" i="12" s="1"/>
  <c r="J5" i="12" s="1"/>
  <c r="L5" i="11"/>
  <c r="G5" i="11"/>
  <c r="J5" i="11" s="1"/>
  <c r="L6" i="10"/>
  <c r="L7" i="10"/>
  <c r="L8" i="10"/>
  <c r="L9" i="10"/>
  <c r="L10" i="10"/>
  <c r="L11" i="10"/>
  <c r="L5" i="10"/>
  <c r="G6" i="10"/>
  <c r="J6" i="10" s="1"/>
  <c r="G11" i="10"/>
  <c r="J11" i="10" s="1"/>
  <c r="G5" i="10"/>
  <c r="J5" i="10" s="1"/>
  <c r="L6" i="9"/>
  <c r="L7" i="9"/>
  <c r="L5" i="9"/>
  <c r="J6" i="9"/>
  <c r="G6" i="9"/>
  <c r="G7" i="9"/>
  <c r="J7" i="9" s="1"/>
  <c r="G5" i="9"/>
  <c r="J5" i="9" s="1"/>
  <c r="C7" i="9"/>
  <c r="C6" i="9"/>
  <c r="C5" i="9"/>
  <c r="J7" i="8"/>
  <c r="L6" i="8"/>
  <c r="L7" i="8"/>
  <c r="L8" i="8"/>
  <c r="L9" i="8"/>
  <c r="L10" i="8"/>
  <c r="L5" i="8"/>
  <c r="G6" i="8"/>
  <c r="J6" i="8" s="1"/>
  <c r="G7" i="8"/>
  <c r="G8" i="8"/>
  <c r="J8" i="8" s="1"/>
  <c r="G9" i="8"/>
  <c r="J9" i="8" s="1"/>
  <c r="G10" i="8"/>
  <c r="J10" i="8" s="1"/>
  <c r="G5" i="8"/>
  <c r="J5" i="8" s="1"/>
  <c r="C10" i="8"/>
  <c r="C9" i="8"/>
  <c r="C8" i="8"/>
  <c r="C7" i="8"/>
  <c r="C6" i="8"/>
  <c r="C5" i="8"/>
  <c r="G17" i="10" l="1"/>
  <c r="K8" i="10" s="1"/>
  <c r="G16" i="10"/>
  <c r="K10" i="10" s="1"/>
  <c r="G15" i="10"/>
  <c r="J15" i="10" s="1"/>
  <c r="G14" i="8"/>
  <c r="K5" i="8" s="1"/>
  <c r="G16" i="8"/>
  <c r="J16" i="8" s="1"/>
  <c r="G15" i="8"/>
  <c r="J15" i="8" s="1"/>
  <c r="L6" i="7"/>
  <c r="L7" i="7"/>
  <c r="L5" i="7"/>
  <c r="G6" i="7"/>
  <c r="J6" i="7" s="1"/>
  <c r="G7" i="7"/>
  <c r="J7" i="7" s="1"/>
  <c r="G5" i="7"/>
  <c r="J5" i="7" s="1"/>
  <c r="L6" i="6"/>
  <c r="L7" i="6"/>
  <c r="L8" i="6"/>
  <c r="L9" i="6"/>
  <c r="L10" i="6"/>
  <c r="L5" i="6"/>
  <c r="G6" i="6"/>
  <c r="J6" i="6" s="1"/>
  <c r="G7" i="6"/>
  <c r="J7" i="6" s="1"/>
  <c r="G8" i="6"/>
  <c r="J8" i="6" s="1"/>
  <c r="G9" i="6"/>
  <c r="J9" i="6" s="1"/>
  <c r="G10" i="6"/>
  <c r="J10" i="6" s="1"/>
  <c r="G5" i="6"/>
  <c r="J5" i="6" s="1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5" i="5"/>
  <c r="G6" i="5"/>
  <c r="J6" i="5" s="1"/>
  <c r="G7" i="5"/>
  <c r="J7" i="5" s="1"/>
  <c r="G8" i="5"/>
  <c r="J8" i="5" s="1"/>
  <c r="G9" i="5"/>
  <c r="J9" i="5" s="1"/>
  <c r="G10" i="5"/>
  <c r="J10" i="5" s="1"/>
  <c r="G11" i="5"/>
  <c r="J11" i="5" s="1"/>
  <c r="G12" i="5"/>
  <c r="J12" i="5" s="1"/>
  <c r="G13" i="5"/>
  <c r="J13" i="5" s="1"/>
  <c r="G14" i="5"/>
  <c r="J14" i="5" s="1"/>
  <c r="G15" i="5"/>
  <c r="J15" i="5" s="1"/>
  <c r="G90" i="5" s="1"/>
  <c r="G16" i="5"/>
  <c r="J16" i="5" s="1"/>
  <c r="G17" i="5"/>
  <c r="J17" i="5" s="1"/>
  <c r="G18" i="5"/>
  <c r="J18" i="5" s="1"/>
  <c r="G19" i="5"/>
  <c r="J19" i="5" s="1"/>
  <c r="G20" i="5"/>
  <c r="J20" i="5" s="1"/>
  <c r="G21" i="5"/>
  <c r="J21" i="5" s="1"/>
  <c r="G22" i="5"/>
  <c r="J22" i="5" s="1"/>
  <c r="G23" i="5"/>
  <c r="J23" i="5" s="1"/>
  <c r="G24" i="5"/>
  <c r="J24" i="5" s="1"/>
  <c r="G25" i="5"/>
  <c r="J25" i="5" s="1"/>
  <c r="G26" i="5"/>
  <c r="J26" i="5" s="1"/>
  <c r="G27" i="5"/>
  <c r="J27" i="5" s="1"/>
  <c r="G28" i="5"/>
  <c r="J28" i="5" s="1"/>
  <c r="G29" i="5"/>
  <c r="J29" i="5" s="1"/>
  <c r="G30" i="5"/>
  <c r="J30" i="5" s="1"/>
  <c r="G31" i="5"/>
  <c r="J31" i="5" s="1"/>
  <c r="G32" i="5"/>
  <c r="J32" i="5" s="1"/>
  <c r="G33" i="5"/>
  <c r="J33" i="5" s="1"/>
  <c r="G34" i="5"/>
  <c r="J34" i="5" s="1"/>
  <c r="G35" i="5"/>
  <c r="J35" i="5" s="1"/>
  <c r="G36" i="5"/>
  <c r="J36" i="5" s="1"/>
  <c r="G37" i="5"/>
  <c r="J37" i="5" s="1"/>
  <c r="G38" i="5"/>
  <c r="J38" i="5" s="1"/>
  <c r="G39" i="5"/>
  <c r="J39" i="5" s="1"/>
  <c r="G40" i="5"/>
  <c r="J40" i="5" s="1"/>
  <c r="G41" i="5"/>
  <c r="J41" i="5" s="1"/>
  <c r="G42" i="5"/>
  <c r="J42" i="5" s="1"/>
  <c r="G43" i="5"/>
  <c r="J43" i="5" s="1"/>
  <c r="G44" i="5"/>
  <c r="J44" i="5" s="1"/>
  <c r="G45" i="5"/>
  <c r="J45" i="5" s="1"/>
  <c r="G46" i="5"/>
  <c r="J46" i="5" s="1"/>
  <c r="G47" i="5"/>
  <c r="J47" i="5" s="1"/>
  <c r="G48" i="5"/>
  <c r="J48" i="5" s="1"/>
  <c r="G49" i="5"/>
  <c r="J49" i="5" s="1"/>
  <c r="G50" i="5"/>
  <c r="J50" i="5" s="1"/>
  <c r="G51" i="5"/>
  <c r="J51" i="5" s="1"/>
  <c r="G52" i="5"/>
  <c r="J52" i="5" s="1"/>
  <c r="G53" i="5"/>
  <c r="J53" i="5" s="1"/>
  <c r="G54" i="5"/>
  <c r="J54" i="5" s="1"/>
  <c r="G55" i="5"/>
  <c r="J55" i="5" s="1"/>
  <c r="G56" i="5"/>
  <c r="J56" i="5" s="1"/>
  <c r="G57" i="5"/>
  <c r="J57" i="5" s="1"/>
  <c r="G58" i="5"/>
  <c r="J58" i="5" s="1"/>
  <c r="G59" i="5"/>
  <c r="J59" i="5" s="1"/>
  <c r="G60" i="5"/>
  <c r="J60" i="5" s="1"/>
  <c r="G61" i="5"/>
  <c r="J61" i="5" s="1"/>
  <c r="G62" i="5"/>
  <c r="J62" i="5" s="1"/>
  <c r="G63" i="5"/>
  <c r="J63" i="5" s="1"/>
  <c r="G64" i="5"/>
  <c r="J64" i="5" s="1"/>
  <c r="G65" i="5"/>
  <c r="J65" i="5" s="1"/>
  <c r="G66" i="5"/>
  <c r="J66" i="5" s="1"/>
  <c r="G67" i="5"/>
  <c r="J67" i="5" s="1"/>
  <c r="G68" i="5"/>
  <c r="J68" i="5" s="1"/>
  <c r="G69" i="5"/>
  <c r="J69" i="5" s="1"/>
  <c r="G70" i="5"/>
  <c r="J70" i="5" s="1"/>
  <c r="G71" i="5"/>
  <c r="J71" i="5" s="1"/>
  <c r="G72" i="5"/>
  <c r="J72" i="5" s="1"/>
  <c r="G73" i="5"/>
  <c r="J73" i="5" s="1"/>
  <c r="G74" i="5"/>
  <c r="J74" i="5" s="1"/>
  <c r="G75" i="5"/>
  <c r="J75" i="5" s="1"/>
  <c r="G76" i="5"/>
  <c r="J76" i="5" s="1"/>
  <c r="G77" i="5"/>
  <c r="J77" i="5" s="1"/>
  <c r="G78" i="5"/>
  <c r="J78" i="5" s="1"/>
  <c r="G79" i="5"/>
  <c r="J79" i="5" s="1"/>
  <c r="G80" i="5"/>
  <c r="J80" i="5" s="1"/>
  <c r="G81" i="5"/>
  <c r="J81" i="5" s="1"/>
  <c r="G82" i="5"/>
  <c r="J82" i="5" s="1"/>
  <c r="G83" i="5"/>
  <c r="J83" i="5" s="1"/>
  <c r="G84" i="5"/>
  <c r="J84" i="5" s="1"/>
  <c r="G5" i="5"/>
  <c r="J5" i="5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5" i="4"/>
  <c r="G6" i="4"/>
  <c r="J6" i="4" s="1"/>
  <c r="G7" i="4"/>
  <c r="J7" i="4" s="1"/>
  <c r="G8" i="4"/>
  <c r="J8" i="4" s="1"/>
  <c r="G9" i="4"/>
  <c r="J9" i="4" s="1"/>
  <c r="G10" i="4"/>
  <c r="J10" i="4" s="1"/>
  <c r="G11" i="4"/>
  <c r="J11" i="4" s="1"/>
  <c r="G12" i="4"/>
  <c r="J12" i="4" s="1"/>
  <c r="G13" i="4"/>
  <c r="J13" i="4" s="1"/>
  <c r="G14" i="4"/>
  <c r="J14" i="4" s="1"/>
  <c r="G15" i="4"/>
  <c r="J15" i="4" s="1"/>
  <c r="G16" i="4"/>
  <c r="J16" i="4" s="1"/>
  <c r="G17" i="4"/>
  <c r="J17" i="4" s="1"/>
  <c r="G18" i="4"/>
  <c r="J18" i="4" s="1"/>
  <c r="G19" i="4"/>
  <c r="J19" i="4" s="1"/>
  <c r="G20" i="4"/>
  <c r="J20" i="4" s="1"/>
  <c r="G21" i="4"/>
  <c r="J21" i="4" s="1"/>
  <c r="G22" i="4"/>
  <c r="J22" i="4" s="1"/>
  <c r="G23" i="4"/>
  <c r="J23" i="4" s="1"/>
  <c r="G24" i="4"/>
  <c r="J24" i="4" s="1"/>
  <c r="G25" i="4"/>
  <c r="J25" i="4" s="1"/>
  <c r="G26" i="4"/>
  <c r="J26" i="4" s="1"/>
  <c r="G27" i="4"/>
  <c r="J27" i="4" s="1"/>
  <c r="G28" i="4"/>
  <c r="J28" i="4" s="1"/>
  <c r="G29" i="4"/>
  <c r="J29" i="4" s="1"/>
  <c r="G30" i="4"/>
  <c r="J30" i="4" s="1"/>
  <c r="G31" i="4"/>
  <c r="J31" i="4" s="1"/>
  <c r="G32" i="4"/>
  <c r="J32" i="4" s="1"/>
  <c r="G33" i="4"/>
  <c r="J33" i="4" s="1"/>
  <c r="G34" i="4"/>
  <c r="J34" i="4" s="1"/>
  <c r="G35" i="4"/>
  <c r="J35" i="4" s="1"/>
  <c r="G36" i="4"/>
  <c r="J36" i="4" s="1"/>
  <c r="G37" i="4"/>
  <c r="J37" i="4" s="1"/>
  <c r="G5" i="4"/>
  <c r="J5" i="4" s="1"/>
  <c r="K9" i="10" l="1"/>
  <c r="K7" i="10"/>
  <c r="J17" i="10"/>
  <c r="I15" i="10"/>
  <c r="G15" i="6"/>
  <c r="J15" i="6" s="1"/>
  <c r="J16" i="10"/>
  <c r="H17" i="10"/>
  <c r="H15" i="10"/>
  <c r="K11" i="10"/>
  <c r="I16" i="10"/>
  <c r="K6" i="10"/>
  <c r="I17" i="10"/>
  <c r="H16" i="10"/>
  <c r="K5" i="10"/>
  <c r="I15" i="8"/>
  <c r="K7" i="8"/>
  <c r="J14" i="8"/>
  <c r="K8" i="8"/>
  <c r="I14" i="8"/>
  <c r="K10" i="8"/>
  <c r="I16" i="8"/>
  <c r="H16" i="8"/>
  <c r="K6" i="8"/>
  <c r="H15" i="8"/>
  <c r="H14" i="8"/>
  <c r="K9" i="8"/>
  <c r="G16" i="6"/>
  <c r="J16" i="6" s="1"/>
  <c r="G14" i="6"/>
  <c r="J14" i="6" s="1"/>
  <c r="G89" i="5"/>
  <c r="G88" i="5"/>
  <c r="G43" i="4"/>
  <c r="G42" i="4"/>
  <c r="G41" i="4"/>
  <c r="I14" i="6"/>
  <c r="J90" i="5"/>
  <c r="L90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5" i="3"/>
  <c r="J11" i="3"/>
  <c r="G6" i="3"/>
  <c r="J6" i="3" s="1"/>
  <c r="G7" i="3"/>
  <c r="J7" i="3" s="1"/>
  <c r="G8" i="3"/>
  <c r="J8" i="3" s="1"/>
  <c r="G9" i="3"/>
  <c r="J9" i="3" s="1"/>
  <c r="G10" i="3"/>
  <c r="J10" i="3" s="1"/>
  <c r="G11" i="3"/>
  <c r="G12" i="3"/>
  <c r="J12" i="3" s="1"/>
  <c r="G13" i="3"/>
  <c r="J13" i="3" s="1"/>
  <c r="G14" i="3"/>
  <c r="J14" i="3" s="1"/>
  <c r="G15" i="3"/>
  <c r="J15" i="3" s="1"/>
  <c r="G16" i="3"/>
  <c r="J16" i="3" s="1"/>
  <c r="G17" i="3"/>
  <c r="J17" i="3" s="1"/>
  <c r="G18" i="3"/>
  <c r="J18" i="3" s="1"/>
  <c r="G19" i="3"/>
  <c r="J19" i="3" s="1"/>
  <c r="G20" i="3"/>
  <c r="J20" i="3" s="1"/>
  <c r="G21" i="3"/>
  <c r="J21" i="3" s="1"/>
  <c r="G22" i="3"/>
  <c r="J22" i="3" s="1"/>
  <c r="G23" i="3"/>
  <c r="J23" i="3" s="1"/>
  <c r="G24" i="3"/>
  <c r="J24" i="3" s="1"/>
  <c r="G25" i="3"/>
  <c r="J25" i="3" s="1"/>
  <c r="G26" i="3"/>
  <c r="J26" i="3" s="1"/>
  <c r="G27" i="3"/>
  <c r="J27" i="3" s="1"/>
  <c r="G28" i="3"/>
  <c r="J28" i="3" s="1"/>
  <c r="G29" i="3"/>
  <c r="J29" i="3" s="1"/>
  <c r="G30" i="3"/>
  <c r="J30" i="3" s="1"/>
  <c r="G31" i="3"/>
  <c r="J31" i="3" s="1"/>
  <c r="G32" i="3"/>
  <c r="J32" i="3" s="1"/>
  <c r="G33" i="3"/>
  <c r="J33" i="3" s="1"/>
  <c r="G34" i="3"/>
  <c r="J34" i="3" s="1"/>
  <c r="G35" i="3"/>
  <c r="J35" i="3" s="1"/>
  <c r="G36" i="3"/>
  <c r="J36" i="3" s="1"/>
  <c r="G37" i="3"/>
  <c r="J37" i="3" s="1"/>
  <c r="G38" i="3"/>
  <c r="J38" i="3" s="1"/>
  <c r="G39" i="3"/>
  <c r="J39" i="3" s="1"/>
  <c r="G40" i="3"/>
  <c r="J40" i="3" s="1"/>
  <c r="G41" i="3"/>
  <c r="J41" i="3" s="1"/>
  <c r="G42" i="3"/>
  <c r="J42" i="3" s="1"/>
  <c r="G43" i="3"/>
  <c r="J43" i="3" s="1"/>
  <c r="G44" i="3"/>
  <c r="J44" i="3" s="1"/>
  <c r="G45" i="3"/>
  <c r="J45" i="3" s="1"/>
  <c r="G46" i="3"/>
  <c r="J46" i="3" s="1"/>
  <c r="G47" i="3"/>
  <c r="J47" i="3" s="1"/>
  <c r="G48" i="3"/>
  <c r="J48" i="3" s="1"/>
  <c r="G49" i="3"/>
  <c r="J49" i="3" s="1"/>
  <c r="G50" i="3"/>
  <c r="J50" i="3" s="1"/>
  <c r="G51" i="3"/>
  <c r="J51" i="3" s="1"/>
  <c r="G52" i="3"/>
  <c r="J52" i="3" s="1"/>
  <c r="G53" i="3"/>
  <c r="J53" i="3" s="1"/>
  <c r="G54" i="3"/>
  <c r="J54" i="3" s="1"/>
  <c r="G55" i="3"/>
  <c r="J55" i="3" s="1"/>
  <c r="G56" i="3"/>
  <c r="J56" i="3" s="1"/>
  <c r="G57" i="3"/>
  <c r="J57" i="3" s="1"/>
  <c r="G58" i="3"/>
  <c r="J58" i="3" s="1"/>
  <c r="G59" i="3"/>
  <c r="J59" i="3" s="1"/>
  <c r="G60" i="3"/>
  <c r="J60" i="3" s="1"/>
  <c r="G61" i="3"/>
  <c r="J61" i="3" s="1"/>
  <c r="G62" i="3"/>
  <c r="J62" i="3" s="1"/>
  <c r="G63" i="3"/>
  <c r="J63" i="3" s="1"/>
  <c r="G64" i="3"/>
  <c r="J64" i="3" s="1"/>
  <c r="G65" i="3"/>
  <c r="J65" i="3" s="1"/>
  <c r="G66" i="3"/>
  <c r="J66" i="3" s="1"/>
  <c r="G67" i="3"/>
  <c r="J67" i="3" s="1"/>
  <c r="G68" i="3"/>
  <c r="J68" i="3" s="1"/>
  <c r="G69" i="3"/>
  <c r="J69" i="3" s="1"/>
  <c r="G70" i="3"/>
  <c r="J70" i="3" s="1"/>
  <c r="G71" i="3"/>
  <c r="J71" i="3" s="1"/>
  <c r="G72" i="3"/>
  <c r="J72" i="3" s="1"/>
  <c r="G73" i="3"/>
  <c r="J73" i="3" s="1"/>
  <c r="G74" i="3"/>
  <c r="J74" i="3" s="1"/>
  <c r="G75" i="3"/>
  <c r="J75" i="3" s="1"/>
  <c r="G76" i="3"/>
  <c r="J76" i="3" s="1"/>
  <c r="G77" i="3"/>
  <c r="J77" i="3" s="1"/>
  <c r="G78" i="3"/>
  <c r="J78" i="3" s="1"/>
  <c r="G79" i="3"/>
  <c r="J79" i="3" s="1"/>
  <c r="G80" i="3"/>
  <c r="J80" i="3" s="1"/>
  <c r="G81" i="3"/>
  <c r="J81" i="3" s="1"/>
  <c r="G82" i="3"/>
  <c r="J82" i="3" s="1"/>
  <c r="G83" i="3"/>
  <c r="J83" i="3" s="1"/>
  <c r="G84" i="3"/>
  <c r="J84" i="3" s="1"/>
  <c r="G85" i="3"/>
  <c r="J85" i="3" s="1"/>
  <c r="G86" i="3"/>
  <c r="J86" i="3" s="1"/>
  <c r="G87" i="3"/>
  <c r="J87" i="3" s="1"/>
  <c r="G88" i="3"/>
  <c r="J88" i="3" s="1"/>
  <c r="G89" i="3"/>
  <c r="J89" i="3" s="1"/>
  <c r="G90" i="3"/>
  <c r="J90" i="3" s="1"/>
  <c r="G5" i="3"/>
  <c r="J5" i="3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5" i="2"/>
  <c r="J29" i="2"/>
  <c r="J45" i="2"/>
  <c r="J93" i="2"/>
  <c r="J109" i="2"/>
  <c r="G6" i="2"/>
  <c r="J6" i="2" s="1"/>
  <c r="G7" i="2"/>
  <c r="J7" i="2" s="1"/>
  <c r="G8" i="2"/>
  <c r="J8" i="2" s="1"/>
  <c r="G9" i="2"/>
  <c r="J9" i="2" s="1"/>
  <c r="G10" i="2"/>
  <c r="J10" i="2" s="1"/>
  <c r="G11" i="2"/>
  <c r="J11" i="2" s="1"/>
  <c r="G12" i="2"/>
  <c r="J12" i="2" s="1"/>
  <c r="G13" i="2"/>
  <c r="J13" i="2" s="1"/>
  <c r="G14" i="2"/>
  <c r="J14" i="2" s="1"/>
  <c r="G15" i="2"/>
  <c r="J15" i="2" s="1"/>
  <c r="G16" i="2"/>
  <c r="J16" i="2" s="1"/>
  <c r="G17" i="2"/>
  <c r="J17" i="2" s="1"/>
  <c r="G18" i="2"/>
  <c r="J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6" i="2"/>
  <c r="J26" i="2" s="1"/>
  <c r="G27" i="2"/>
  <c r="J27" i="2" s="1"/>
  <c r="G28" i="2"/>
  <c r="J28" i="2" s="1"/>
  <c r="G29" i="2"/>
  <c r="G30" i="2"/>
  <c r="J30" i="2" s="1"/>
  <c r="G31" i="2"/>
  <c r="J31" i="2" s="1"/>
  <c r="G32" i="2"/>
  <c r="J32" i="2" s="1"/>
  <c r="G33" i="2"/>
  <c r="J33" i="2" s="1"/>
  <c r="G34" i="2"/>
  <c r="J34" i="2" s="1"/>
  <c r="G35" i="2"/>
  <c r="J35" i="2" s="1"/>
  <c r="G36" i="2"/>
  <c r="J36" i="2" s="1"/>
  <c r="G37" i="2"/>
  <c r="J37" i="2" s="1"/>
  <c r="G38" i="2"/>
  <c r="J38" i="2" s="1"/>
  <c r="G39" i="2"/>
  <c r="J39" i="2" s="1"/>
  <c r="G40" i="2"/>
  <c r="J40" i="2" s="1"/>
  <c r="G41" i="2"/>
  <c r="J41" i="2" s="1"/>
  <c r="G42" i="2"/>
  <c r="J42" i="2" s="1"/>
  <c r="G43" i="2"/>
  <c r="J43" i="2" s="1"/>
  <c r="G44" i="2"/>
  <c r="J44" i="2" s="1"/>
  <c r="G45" i="2"/>
  <c r="G46" i="2"/>
  <c r="J46" i="2" s="1"/>
  <c r="G47" i="2"/>
  <c r="J47" i="2" s="1"/>
  <c r="G48" i="2"/>
  <c r="J48" i="2" s="1"/>
  <c r="G49" i="2"/>
  <c r="J49" i="2" s="1"/>
  <c r="G50" i="2"/>
  <c r="J50" i="2" s="1"/>
  <c r="G51" i="2"/>
  <c r="J51" i="2" s="1"/>
  <c r="G52" i="2"/>
  <c r="J52" i="2" s="1"/>
  <c r="G53" i="2"/>
  <c r="J53" i="2" s="1"/>
  <c r="G54" i="2"/>
  <c r="J54" i="2" s="1"/>
  <c r="G55" i="2"/>
  <c r="J55" i="2" s="1"/>
  <c r="G56" i="2"/>
  <c r="J56" i="2" s="1"/>
  <c r="G57" i="2"/>
  <c r="J57" i="2" s="1"/>
  <c r="G58" i="2"/>
  <c r="J58" i="2" s="1"/>
  <c r="G59" i="2"/>
  <c r="J59" i="2" s="1"/>
  <c r="G60" i="2"/>
  <c r="J60" i="2" s="1"/>
  <c r="G61" i="2"/>
  <c r="J61" i="2" s="1"/>
  <c r="G62" i="2"/>
  <c r="J62" i="2" s="1"/>
  <c r="G63" i="2"/>
  <c r="J63" i="2" s="1"/>
  <c r="G64" i="2"/>
  <c r="J64" i="2" s="1"/>
  <c r="G65" i="2"/>
  <c r="J65" i="2" s="1"/>
  <c r="G66" i="2"/>
  <c r="J66" i="2" s="1"/>
  <c r="G67" i="2"/>
  <c r="J67" i="2" s="1"/>
  <c r="G68" i="2"/>
  <c r="J68" i="2" s="1"/>
  <c r="G69" i="2"/>
  <c r="J69" i="2" s="1"/>
  <c r="G70" i="2"/>
  <c r="J70" i="2" s="1"/>
  <c r="G71" i="2"/>
  <c r="J71" i="2" s="1"/>
  <c r="G72" i="2"/>
  <c r="J72" i="2" s="1"/>
  <c r="G73" i="2"/>
  <c r="J73" i="2" s="1"/>
  <c r="G74" i="2"/>
  <c r="J74" i="2" s="1"/>
  <c r="G75" i="2"/>
  <c r="J75" i="2" s="1"/>
  <c r="G76" i="2"/>
  <c r="J76" i="2" s="1"/>
  <c r="G77" i="2"/>
  <c r="J77" i="2" s="1"/>
  <c r="G78" i="2"/>
  <c r="J78" i="2" s="1"/>
  <c r="G79" i="2"/>
  <c r="J79" i="2" s="1"/>
  <c r="G80" i="2"/>
  <c r="J80" i="2" s="1"/>
  <c r="G81" i="2"/>
  <c r="J81" i="2" s="1"/>
  <c r="G82" i="2"/>
  <c r="J82" i="2" s="1"/>
  <c r="G83" i="2"/>
  <c r="J83" i="2" s="1"/>
  <c r="G84" i="2"/>
  <c r="J84" i="2" s="1"/>
  <c r="G85" i="2"/>
  <c r="J85" i="2" s="1"/>
  <c r="G86" i="2"/>
  <c r="J86" i="2" s="1"/>
  <c r="G87" i="2"/>
  <c r="J87" i="2" s="1"/>
  <c r="G88" i="2"/>
  <c r="J88" i="2" s="1"/>
  <c r="G89" i="2"/>
  <c r="J89" i="2" s="1"/>
  <c r="G90" i="2"/>
  <c r="J90" i="2" s="1"/>
  <c r="G91" i="2"/>
  <c r="J91" i="2" s="1"/>
  <c r="G92" i="2"/>
  <c r="J92" i="2" s="1"/>
  <c r="G93" i="2"/>
  <c r="G94" i="2"/>
  <c r="J94" i="2" s="1"/>
  <c r="G95" i="2"/>
  <c r="J95" i="2" s="1"/>
  <c r="G96" i="2"/>
  <c r="J96" i="2" s="1"/>
  <c r="G97" i="2"/>
  <c r="J97" i="2" s="1"/>
  <c r="G98" i="2"/>
  <c r="J98" i="2" s="1"/>
  <c r="G99" i="2"/>
  <c r="J99" i="2" s="1"/>
  <c r="G100" i="2"/>
  <c r="J100" i="2" s="1"/>
  <c r="G101" i="2"/>
  <c r="J101" i="2" s="1"/>
  <c r="G102" i="2"/>
  <c r="J102" i="2" s="1"/>
  <c r="G103" i="2"/>
  <c r="J103" i="2" s="1"/>
  <c r="G104" i="2"/>
  <c r="J104" i="2" s="1"/>
  <c r="G105" i="2"/>
  <c r="J105" i="2" s="1"/>
  <c r="G106" i="2"/>
  <c r="J106" i="2" s="1"/>
  <c r="G107" i="2"/>
  <c r="J107" i="2" s="1"/>
  <c r="G108" i="2"/>
  <c r="J108" i="2" s="1"/>
  <c r="G109" i="2"/>
  <c r="G110" i="2"/>
  <c r="J110" i="2" s="1"/>
  <c r="G111" i="2"/>
  <c r="J111" i="2" s="1"/>
  <c r="G112" i="2"/>
  <c r="J112" i="2" s="1"/>
  <c r="G113" i="2"/>
  <c r="J113" i="2" s="1"/>
  <c r="G114" i="2"/>
  <c r="J114" i="2" s="1"/>
  <c r="G115" i="2"/>
  <c r="J115" i="2" s="1"/>
  <c r="G116" i="2"/>
  <c r="J116" i="2" s="1"/>
  <c r="G117" i="2"/>
  <c r="J117" i="2" s="1"/>
  <c r="G118" i="2"/>
  <c r="J118" i="2" s="1"/>
  <c r="G119" i="2"/>
  <c r="J119" i="2" s="1"/>
  <c r="G120" i="2"/>
  <c r="J120" i="2" s="1"/>
  <c r="G121" i="2"/>
  <c r="J121" i="2" s="1"/>
  <c r="G122" i="2"/>
  <c r="J122" i="2" s="1"/>
  <c r="G123" i="2"/>
  <c r="J123" i="2" s="1"/>
  <c r="G124" i="2"/>
  <c r="J124" i="2" s="1"/>
  <c r="G125" i="2"/>
  <c r="J125" i="2" s="1"/>
  <c r="G126" i="2"/>
  <c r="J126" i="2" s="1"/>
  <c r="G5" i="2"/>
  <c r="J5" i="2" s="1"/>
  <c r="I15" i="6" l="1"/>
  <c r="H15" i="6"/>
  <c r="K6" i="6"/>
  <c r="K9" i="6"/>
  <c r="J88" i="5"/>
  <c r="H43" i="4"/>
  <c r="G94" i="3"/>
  <c r="K10" i="6"/>
  <c r="I16" i="6"/>
  <c r="K5" i="6"/>
  <c r="H16" i="6"/>
  <c r="K7" i="6"/>
  <c r="H14" i="6"/>
  <c r="K8" i="6"/>
  <c r="H88" i="5"/>
  <c r="I88" i="5"/>
  <c r="J89" i="5"/>
  <c r="H42" i="4"/>
  <c r="J43" i="4"/>
  <c r="I41" i="4"/>
  <c r="H41" i="4"/>
  <c r="J42" i="4"/>
  <c r="I43" i="4"/>
  <c r="I42" i="4"/>
  <c r="J41" i="4"/>
  <c r="G95" i="3"/>
  <c r="G96" i="3"/>
  <c r="G130" i="2"/>
  <c r="K79" i="2" s="1"/>
  <c r="G131" i="2"/>
  <c r="K57" i="2" s="1"/>
  <c r="I90" i="5"/>
  <c r="H90" i="5"/>
  <c r="I89" i="5"/>
  <c r="H89" i="5"/>
  <c r="K124" i="2" l="1"/>
  <c r="K24" i="2"/>
  <c r="K88" i="2"/>
  <c r="K50" i="2"/>
  <c r="K114" i="2"/>
  <c r="K11" i="2"/>
  <c r="K75" i="2"/>
  <c r="K111" i="2"/>
  <c r="K36" i="2"/>
  <c r="K100" i="2"/>
  <c r="K125" i="2"/>
  <c r="K112" i="2"/>
  <c r="K70" i="2"/>
  <c r="K77" i="2"/>
  <c r="K63" i="2"/>
  <c r="K42" i="2"/>
  <c r="K13" i="2"/>
  <c r="K58" i="2"/>
  <c r="K126" i="2"/>
  <c r="K19" i="2"/>
  <c r="K83" i="2"/>
  <c r="K40" i="2"/>
  <c r="K44" i="2"/>
  <c r="K108" i="2"/>
  <c r="K38" i="2"/>
  <c r="K69" i="2"/>
  <c r="K86" i="2"/>
  <c r="K7" i="2"/>
  <c r="K71" i="2"/>
  <c r="K25" i="2"/>
  <c r="K67" i="2"/>
  <c r="K61" i="2"/>
  <c r="K89" i="2"/>
  <c r="K101" i="2"/>
  <c r="K91" i="2"/>
  <c r="K52" i="2"/>
  <c r="K116" i="2"/>
  <c r="K62" i="2"/>
  <c r="K6" i="2"/>
  <c r="K102" i="2"/>
  <c r="K15" i="2"/>
  <c r="J130" i="2"/>
  <c r="I130" i="2"/>
  <c r="H130" i="2"/>
  <c r="K29" i="2"/>
  <c r="K10" i="2"/>
  <c r="K74" i="2"/>
  <c r="K5" i="2"/>
  <c r="K35" i="2"/>
  <c r="K99" i="2"/>
  <c r="K53" i="2"/>
  <c r="K60" i="2"/>
  <c r="K95" i="2"/>
  <c r="K78" i="2"/>
  <c r="K14" i="2"/>
  <c r="K118" i="2"/>
  <c r="K23" i="2"/>
  <c r="K87" i="2"/>
  <c r="K8" i="2"/>
  <c r="K55" i="2"/>
  <c r="K41" i="2"/>
  <c r="K97" i="2"/>
  <c r="K105" i="2"/>
  <c r="K80" i="2"/>
  <c r="K93" i="2"/>
  <c r="K121" i="2"/>
  <c r="K18" i="2"/>
  <c r="K82" i="2"/>
  <c r="K16" i="2"/>
  <c r="K43" i="2"/>
  <c r="K107" i="2"/>
  <c r="K117" i="2"/>
  <c r="K68" i="2"/>
  <c r="K32" i="2"/>
  <c r="K94" i="2"/>
  <c r="K22" i="2"/>
  <c r="K21" i="2"/>
  <c r="K31" i="2"/>
  <c r="K85" i="2"/>
  <c r="K106" i="2"/>
  <c r="K54" i="2"/>
  <c r="K33" i="2"/>
  <c r="K37" i="2"/>
  <c r="K49" i="2"/>
  <c r="K66" i="2"/>
  <c r="K27" i="2"/>
  <c r="K113" i="2"/>
  <c r="K65" i="2"/>
  <c r="K122" i="2"/>
  <c r="K26" i="2"/>
  <c r="K90" i="2"/>
  <c r="K72" i="2"/>
  <c r="K51" i="2"/>
  <c r="K115" i="2"/>
  <c r="K12" i="2"/>
  <c r="K76" i="2"/>
  <c r="K64" i="2"/>
  <c r="K110" i="2"/>
  <c r="K30" i="2"/>
  <c r="K56" i="2"/>
  <c r="K39" i="2"/>
  <c r="K48" i="2"/>
  <c r="K81" i="2"/>
  <c r="K109" i="2"/>
  <c r="K28" i="2"/>
  <c r="K92" i="2"/>
  <c r="H131" i="2"/>
  <c r="J131" i="2"/>
  <c r="I131" i="2"/>
  <c r="K9" i="2"/>
  <c r="K17" i="2"/>
  <c r="K73" i="2"/>
  <c r="K119" i="2"/>
  <c r="K34" i="2"/>
  <c r="K98" i="2"/>
  <c r="K45" i="2"/>
  <c r="K59" i="2"/>
  <c r="K123" i="2"/>
  <c r="K20" i="2"/>
  <c r="K84" i="2"/>
  <c r="K120" i="2"/>
  <c r="K103" i="2"/>
  <c r="K46" i="2"/>
  <c r="K104" i="2"/>
  <c r="K47" i="2"/>
  <c r="K96" i="2"/>
  <c r="L347" i="1"/>
  <c r="F347" i="1"/>
  <c r="K347" i="1" s="1"/>
  <c r="L346" i="1"/>
  <c r="K346" i="1"/>
  <c r="I346" i="1"/>
  <c r="J346" i="1" s="1"/>
  <c r="L345" i="1"/>
  <c r="K345" i="1"/>
  <c r="I345" i="1"/>
  <c r="J345" i="1" s="1"/>
  <c r="L344" i="1"/>
  <c r="K344" i="1"/>
  <c r="I344" i="1"/>
  <c r="J344" i="1" s="1"/>
  <c r="C344" i="1"/>
  <c r="L343" i="1"/>
  <c r="K343" i="1"/>
  <c r="I343" i="1"/>
  <c r="J343" i="1" s="1"/>
  <c r="C343" i="1"/>
  <c r="L342" i="1"/>
  <c r="K342" i="1"/>
  <c r="I342" i="1"/>
  <c r="J342" i="1" s="1"/>
  <c r="L341" i="1"/>
  <c r="K341" i="1"/>
  <c r="I341" i="1"/>
  <c r="J341" i="1" s="1"/>
  <c r="L340" i="1"/>
  <c r="K340" i="1"/>
  <c r="I340" i="1"/>
  <c r="J340" i="1" s="1"/>
  <c r="L339" i="1"/>
  <c r="K339" i="1"/>
  <c r="I339" i="1"/>
  <c r="J339" i="1" s="1"/>
  <c r="L338" i="1"/>
  <c r="K338" i="1"/>
  <c r="I338" i="1"/>
  <c r="J338" i="1" s="1"/>
  <c r="L337" i="1"/>
  <c r="K337" i="1"/>
  <c r="I337" i="1"/>
  <c r="J337" i="1" s="1"/>
  <c r="L336" i="1"/>
  <c r="K336" i="1"/>
  <c r="I336" i="1"/>
  <c r="J336" i="1" s="1"/>
  <c r="L335" i="1"/>
  <c r="K335" i="1"/>
  <c r="I335" i="1"/>
  <c r="J335" i="1" s="1"/>
  <c r="L334" i="1"/>
  <c r="F334" i="1"/>
  <c r="E334" i="1"/>
  <c r="C334" i="1"/>
  <c r="L333" i="1"/>
  <c r="F333" i="1"/>
  <c r="E333" i="1"/>
  <c r="C333" i="1"/>
  <c r="L332" i="1"/>
  <c r="F332" i="1"/>
  <c r="K332" i="1" s="1"/>
  <c r="E332" i="1"/>
  <c r="C332" i="1"/>
  <c r="L331" i="1"/>
  <c r="K331" i="1"/>
  <c r="I331" i="1"/>
  <c r="J331" i="1" s="1"/>
  <c r="C331" i="1"/>
  <c r="L330" i="1"/>
  <c r="K330" i="1"/>
  <c r="I330" i="1"/>
  <c r="J330" i="1" s="1"/>
  <c r="C330" i="1"/>
  <c r="L329" i="1"/>
  <c r="K329" i="1"/>
  <c r="I329" i="1"/>
  <c r="J329" i="1" s="1"/>
  <c r="C329" i="1"/>
  <c r="L328" i="1"/>
  <c r="K328" i="1"/>
  <c r="I328" i="1"/>
  <c r="J328" i="1" s="1"/>
  <c r="C328" i="1"/>
  <c r="L327" i="1"/>
  <c r="K327" i="1"/>
  <c r="I327" i="1"/>
  <c r="J327" i="1" s="1"/>
  <c r="C327" i="1"/>
  <c r="L326" i="1"/>
  <c r="K326" i="1"/>
  <c r="I326" i="1"/>
  <c r="J326" i="1" s="1"/>
  <c r="C326" i="1"/>
  <c r="L325" i="1"/>
  <c r="K325" i="1"/>
  <c r="I325" i="1"/>
  <c r="J325" i="1" s="1"/>
  <c r="C325" i="1"/>
  <c r="L324" i="1"/>
  <c r="K324" i="1"/>
  <c r="I324" i="1"/>
  <c r="J324" i="1" s="1"/>
  <c r="C324" i="1"/>
  <c r="L323" i="1"/>
  <c r="K323" i="1"/>
  <c r="I323" i="1"/>
  <c r="J323" i="1" s="1"/>
  <c r="C323" i="1"/>
  <c r="L322" i="1"/>
  <c r="K322" i="1"/>
  <c r="I322" i="1"/>
  <c r="J322" i="1" s="1"/>
  <c r="C322" i="1"/>
  <c r="L321" i="1"/>
  <c r="K321" i="1"/>
  <c r="I321" i="1"/>
  <c r="J321" i="1" s="1"/>
  <c r="C321" i="1"/>
  <c r="L320" i="1"/>
  <c r="K320" i="1"/>
  <c r="I320" i="1"/>
  <c r="J320" i="1" s="1"/>
  <c r="C320" i="1"/>
  <c r="L319" i="1"/>
  <c r="K319" i="1"/>
  <c r="I319" i="1"/>
  <c r="J319" i="1" s="1"/>
  <c r="C319" i="1"/>
  <c r="L318" i="1"/>
  <c r="K318" i="1"/>
  <c r="I318" i="1"/>
  <c r="J318" i="1" s="1"/>
  <c r="C318" i="1"/>
  <c r="L317" i="1"/>
  <c r="K317" i="1"/>
  <c r="I317" i="1"/>
  <c r="J317" i="1" s="1"/>
  <c r="C317" i="1"/>
  <c r="L316" i="1"/>
  <c r="K316" i="1"/>
  <c r="I316" i="1"/>
  <c r="J316" i="1" s="1"/>
  <c r="C316" i="1"/>
  <c r="L315" i="1"/>
  <c r="K315" i="1"/>
  <c r="I315" i="1"/>
  <c r="J315" i="1" s="1"/>
  <c r="C315" i="1"/>
  <c r="L314" i="1"/>
  <c r="K314" i="1"/>
  <c r="I314" i="1"/>
  <c r="J314" i="1" s="1"/>
  <c r="C314" i="1"/>
  <c r="L313" i="1"/>
  <c r="K313" i="1"/>
  <c r="I313" i="1"/>
  <c r="J313" i="1" s="1"/>
  <c r="C313" i="1"/>
  <c r="L312" i="1"/>
  <c r="K312" i="1"/>
  <c r="I312" i="1"/>
  <c r="J312" i="1" s="1"/>
  <c r="C312" i="1"/>
  <c r="L311" i="1"/>
  <c r="K311" i="1"/>
  <c r="I311" i="1"/>
  <c r="J311" i="1" s="1"/>
  <c r="C311" i="1"/>
  <c r="L310" i="1"/>
  <c r="K310" i="1"/>
  <c r="I310" i="1"/>
  <c r="J310" i="1" s="1"/>
  <c r="C310" i="1"/>
  <c r="L309" i="1"/>
  <c r="K309" i="1"/>
  <c r="I309" i="1"/>
  <c r="J309" i="1" s="1"/>
  <c r="C309" i="1"/>
  <c r="L308" i="1"/>
  <c r="K308" i="1"/>
  <c r="I308" i="1"/>
  <c r="J308" i="1" s="1"/>
  <c r="C308" i="1"/>
  <c r="L307" i="1"/>
  <c r="K307" i="1"/>
  <c r="I307" i="1"/>
  <c r="J307" i="1" s="1"/>
  <c r="C307" i="1"/>
  <c r="L306" i="1"/>
  <c r="K306" i="1"/>
  <c r="I306" i="1"/>
  <c r="J306" i="1" s="1"/>
  <c r="C306" i="1"/>
  <c r="L305" i="1"/>
  <c r="K305" i="1"/>
  <c r="I305" i="1"/>
  <c r="J305" i="1" s="1"/>
  <c r="C305" i="1"/>
  <c r="L304" i="1"/>
  <c r="K304" i="1"/>
  <c r="I304" i="1"/>
  <c r="J304" i="1" s="1"/>
  <c r="C304" i="1"/>
  <c r="L303" i="1"/>
  <c r="K303" i="1"/>
  <c r="I303" i="1"/>
  <c r="J303" i="1" s="1"/>
  <c r="C303" i="1"/>
  <c r="L302" i="1"/>
  <c r="K302" i="1"/>
  <c r="I302" i="1"/>
  <c r="J302" i="1" s="1"/>
  <c r="C302" i="1"/>
  <c r="L301" i="1"/>
  <c r="K301" i="1"/>
  <c r="I301" i="1"/>
  <c r="J301" i="1" s="1"/>
  <c r="C301" i="1"/>
  <c r="L300" i="1"/>
  <c r="K300" i="1"/>
  <c r="I300" i="1"/>
  <c r="J300" i="1" s="1"/>
  <c r="C300" i="1"/>
  <c r="L299" i="1"/>
  <c r="K299" i="1"/>
  <c r="I299" i="1"/>
  <c r="J299" i="1" s="1"/>
  <c r="C299" i="1"/>
  <c r="L298" i="1"/>
  <c r="K298" i="1"/>
  <c r="I298" i="1"/>
  <c r="J298" i="1" s="1"/>
  <c r="C298" i="1"/>
  <c r="L297" i="1"/>
  <c r="K297" i="1"/>
  <c r="I297" i="1"/>
  <c r="J297" i="1" s="1"/>
  <c r="C297" i="1"/>
  <c r="L296" i="1"/>
  <c r="K296" i="1"/>
  <c r="I296" i="1"/>
  <c r="J296" i="1" s="1"/>
  <c r="C296" i="1"/>
  <c r="L295" i="1"/>
  <c r="K295" i="1"/>
  <c r="I295" i="1"/>
  <c r="J295" i="1" s="1"/>
  <c r="C295" i="1"/>
  <c r="L294" i="1"/>
  <c r="K294" i="1"/>
  <c r="I294" i="1"/>
  <c r="J294" i="1" s="1"/>
  <c r="C294" i="1"/>
  <c r="L293" i="1"/>
  <c r="K293" i="1"/>
  <c r="I293" i="1"/>
  <c r="J293" i="1" s="1"/>
  <c r="C293" i="1"/>
  <c r="L292" i="1"/>
  <c r="K292" i="1"/>
  <c r="I292" i="1"/>
  <c r="J292" i="1" s="1"/>
  <c r="C292" i="1"/>
  <c r="L291" i="1"/>
  <c r="K291" i="1"/>
  <c r="I291" i="1"/>
  <c r="J291" i="1" s="1"/>
  <c r="C291" i="1"/>
  <c r="L290" i="1"/>
  <c r="K290" i="1"/>
  <c r="I290" i="1"/>
  <c r="J290" i="1" s="1"/>
  <c r="C290" i="1"/>
  <c r="L289" i="1"/>
  <c r="K289" i="1"/>
  <c r="I289" i="1"/>
  <c r="J289" i="1" s="1"/>
  <c r="C289" i="1"/>
  <c r="L288" i="1"/>
  <c r="K288" i="1"/>
  <c r="I288" i="1"/>
  <c r="J288" i="1" s="1"/>
  <c r="C288" i="1"/>
  <c r="L287" i="1"/>
  <c r="K287" i="1"/>
  <c r="I287" i="1"/>
  <c r="J287" i="1" s="1"/>
  <c r="C287" i="1"/>
  <c r="L286" i="1"/>
  <c r="K286" i="1"/>
  <c r="I286" i="1"/>
  <c r="J286" i="1" s="1"/>
  <c r="C286" i="1"/>
  <c r="L285" i="1"/>
  <c r="K285" i="1"/>
  <c r="I285" i="1"/>
  <c r="J285" i="1" s="1"/>
  <c r="C285" i="1"/>
  <c r="L284" i="1"/>
  <c r="K284" i="1"/>
  <c r="I284" i="1"/>
  <c r="J284" i="1" s="1"/>
  <c r="C284" i="1"/>
  <c r="L283" i="1"/>
  <c r="K283" i="1"/>
  <c r="I283" i="1"/>
  <c r="J283" i="1" s="1"/>
  <c r="C283" i="1"/>
  <c r="L282" i="1"/>
  <c r="K282" i="1"/>
  <c r="I282" i="1"/>
  <c r="J282" i="1" s="1"/>
  <c r="C282" i="1"/>
  <c r="L281" i="1"/>
  <c r="K281" i="1"/>
  <c r="I281" i="1"/>
  <c r="J281" i="1" s="1"/>
  <c r="C281" i="1"/>
  <c r="L280" i="1"/>
  <c r="K280" i="1"/>
  <c r="I280" i="1"/>
  <c r="J280" i="1" s="1"/>
  <c r="C280" i="1"/>
  <c r="L279" i="1"/>
  <c r="K279" i="1"/>
  <c r="I279" i="1"/>
  <c r="J279" i="1" s="1"/>
  <c r="C279" i="1"/>
  <c r="L278" i="1"/>
  <c r="K278" i="1"/>
  <c r="I278" i="1"/>
  <c r="J278" i="1" s="1"/>
  <c r="C278" i="1"/>
  <c r="L277" i="1"/>
  <c r="K277" i="1"/>
  <c r="I277" i="1"/>
  <c r="J277" i="1" s="1"/>
  <c r="C277" i="1"/>
  <c r="L276" i="1"/>
  <c r="K276" i="1"/>
  <c r="I276" i="1"/>
  <c r="J276" i="1" s="1"/>
  <c r="C276" i="1"/>
  <c r="L275" i="1"/>
  <c r="K275" i="1"/>
  <c r="I275" i="1"/>
  <c r="J275" i="1" s="1"/>
  <c r="C275" i="1"/>
  <c r="L274" i="1"/>
  <c r="K274" i="1"/>
  <c r="I274" i="1"/>
  <c r="J274" i="1" s="1"/>
  <c r="C274" i="1"/>
  <c r="L273" i="1"/>
  <c r="K273" i="1"/>
  <c r="I273" i="1"/>
  <c r="J273" i="1" s="1"/>
  <c r="C273" i="1"/>
  <c r="L272" i="1"/>
  <c r="K272" i="1"/>
  <c r="I272" i="1"/>
  <c r="J272" i="1" s="1"/>
  <c r="C272" i="1"/>
  <c r="L271" i="1"/>
  <c r="K271" i="1"/>
  <c r="I271" i="1"/>
  <c r="J271" i="1" s="1"/>
  <c r="C271" i="1"/>
  <c r="L270" i="1"/>
  <c r="K270" i="1"/>
  <c r="I270" i="1"/>
  <c r="J270" i="1" s="1"/>
  <c r="C270" i="1"/>
  <c r="L269" i="1"/>
  <c r="K269" i="1"/>
  <c r="I269" i="1"/>
  <c r="J269" i="1" s="1"/>
  <c r="C269" i="1"/>
  <c r="L268" i="1"/>
  <c r="K268" i="1"/>
  <c r="I268" i="1"/>
  <c r="J268" i="1" s="1"/>
  <c r="C268" i="1"/>
  <c r="L267" i="1"/>
  <c r="K267" i="1"/>
  <c r="I267" i="1"/>
  <c r="J267" i="1" s="1"/>
  <c r="C267" i="1"/>
  <c r="L266" i="1"/>
  <c r="K266" i="1"/>
  <c r="I266" i="1"/>
  <c r="J266" i="1" s="1"/>
  <c r="C266" i="1"/>
  <c r="L265" i="1"/>
  <c r="K265" i="1"/>
  <c r="I265" i="1"/>
  <c r="J265" i="1" s="1"/>
  <c r="C265" i="1"/>
  <c r="L264" i="1"/>
  <c r="K264" i="1"/>
  <c r="I264" i="1"/>
  <c r="J264" i="1" s="1"/>
  <c r="C264" i="1"/>
  <c r="L263" i="1"/>
  <c r="K263" i="1"/>
  <c r="I263" i="1"/>
  <c r="J263" i="1" s="1"/>
  <c r="C263" i="1"/>
  <c r="L262" i="1"/>
  <c r="K262" i="1"/>
  <c r="I262" i="1"/>
  <c r="J262" i="1" s="1"/>
  <c r="C262" i="1"/>
  <c r="L261" i="1"/>
  <c r="K261" i="1"/>
  <c r="I261" i="1"/>
  <c r="J261" i="1" s="1"/>
  <c r="C261" i="1"/>
  <c r="L260" i="1"/>
  <c r="K260" i="1"/>
  <c r="I260" i="1"/>
  <c r="J260" i="1" s="1"/>
  <c r="C260" i="1"/>
  <c r="L259" i="1"/>
  <c r="K259" i="1"/>
  <c r="I259" i="1"/>
  <c r="J259" i="1" s="1"/>
  <c r="C259" i="1"/>
  <c r="L258" i="1"/>
  <c r="K258" i="1"/>
  <c r="I258" i="1"/>
  <c r="J258" i="1" s="1"/>
  <c r="C258" i="1"/>
  <c r="L257" i="1"/>
  <c r="K257" i="1"/>
  <c r="I257" i="1"/>
  <c r="J257" i="1" s="1"/>
  <c r="C257" i="1"/>
  <c r="L256" i="1"/>
  <c r="K256" i="1"/>
  <c r="I256" i="1"/>
  <c r="J256" i="1" s="1"/>
  <c r="C256" i="1"/>
  <c r="L255" i="1"/>
  <c r="K255" i="1"/>
  <c r="I255" i="1"/>
  <c r="J255" i="1" s="1"/>
  <c r="C255" i="1"/>
  <c r="L254" i="1"/>
  <c r="K254" i="1"/>
  <c r="I254" i="1"/>
  <c r="J254" i="1" s="1"/>
  <c r="C254" i="1"/>
  <c r="L253" i="1"/>
  <c r="K253" i="1"/>
  <c r="I253" i="1"/>
  <c r="J253" i="1" s="1"/>
  <c r="C253" i="1"/>
  <c r="L252" i="1"/>
  <c r="K252" i="1"/>
  <c r="I252" i="1"/>
  <c r="J252" i="1" s="1"/>
  <c r="C252" i="1"/>
  <c r="L251" i="1"/>
  <c r="K251" i="1"/>
  <c r="I251" i="1"/>
  <c r="J251" i="1" s="1"/>
  <c r="C251" i="1"/>
  <c r="L250" i="1"/>
  <c r="K250" i="1"/>
  <c r="I250" i="1"/>
  <c r="J250" i="1" s="1"/>
  <c r="C250" i="1"/>
  <c r="L249" i="1"/>
  <c r="K249" i="1"/>
  <c r="I249" i="1"/>
  <c r="J249" i="1" s="1"/>
  <c r="C249" i="1"/>
  <c r="L248" i="1"/>
  <c r="K248" i="1"/>
  <c r="I248" i="1"/>
  <c r="J248" i="1" s="1"/>
  <c r="C248" i="1"/>
  <c r="L247" i="1"/>
  <c r="K247" i="1"/>
  <c r="I247" i="1"/>
  <c r="J247" i="1" s="1"/>
  <c r="C247" i="1"/>
  <c r="L246" i="1"/>
  <c r="K246" i="1"/>
  <c r="I246" i="1"/>
  <c r="J246" i="1" s="1"/>
  <c r="C246" i="1"/>
  <c r="L245" i="1"/>
  <c r="K245" i="1"/>
  <c r="I245" i="1"/>
  <c r="J245" i="1" s="1"/>
  <c r="C245" i="1"/>
  <c r="L244" i="1"/>
  <c r="K244" i="1"/>
  <c r="I244" i="1"/>
  <c r="J244" i="1" s="1"/>
  <c r="C244" i="1"/>
  <c r="L243" i="1"/>
  <c r="K243" i="1"/>
  <c r="I243" i="1"/>
  <c r="J243" i="1" s="1"/>
  <c r="C243" i="1"/>
  <c r="L242" i="1"/>
  <c r="K242" i="1"/>
  <c r="I242" i="1"/>
  <c r="J242" i="1" s="1"/>
  <c r="C242" i="1"/>
  <c r="L241" i="1"/>
  <c r="K241" i="1"/>
  <c r="I241" i="1"/>
  <c r="J241" i="1" s="1"/>
  <c r="C241" i="1"/>
  <c r="L240" i="1"/>
  <c r="K240" i="1"/>
  <c r="I240" i="1"/>
  <c r="J240" i="1" s="1"/>
  <c r="C240" i="1"/>
  <c r="L239" i="1"/>
  <c r="K239" i="1"/>
  <c r="I239" i="1"/>
  <c r="J239" i="1" s="1"/>
  <c r="C239" i="1"/>
  <c r="L238" i="1"/>
  <c r="K238" i="1"/>
  <c r="I238" i="1"/>
  <c r="J238" i="1" s="1"/>
  <c r="C238" i="1"/>
  <c r="L237" i="1"/>
  <c r="K237" i="1"/>
  <c r="I237" i="1"/>
  <c r="J237" i="1" s="1"/>
  <c r="C237" i="1"/>
  <c r="L236" i="1"/>
  <c r="K236" i="1"/>
  <c r="I236" i="1"/>
  <c r="J236" i="1" s="1"/>
  <c r="C236" i="1"/>
  <c r="L235" i="1"/>
  <c r="K235" i="1"/>
  <c r="I235" i="1"/>
  <c r="J235" i="1" s="1"/>
  <c r="C235" i="1"/>
  <c r="L234" i="1"/>
  <c r="K234" i="1"/>
  <c r="I234" i="1"/>
  <c r="J234" i="1" s="1"/>
  <c r="C234" i="1"/>
  <c r="L233" i="1"/>
  <c r="K233" i="1"/>
  <c r="I233" i="1"/>
  <c r="J233" i="1" s="1"/>
  <c r="C233" i="1"/>
  <c r="L232" i="1"/>
  <c r="K232" i="1"/>
  <c r="I232" i="1"/>
  <c r="J232" i="1" s="1"/>
  <c r="C232" i="1"/>
  <c r="L231" i="1"/>
  <c r="K231" i="1"/>
  <c r="I231" i="1"/>
  <c r="J231" i="1" s="1"/>
  <c r="C231" i="1"/>
  <c r="L230" i="1"/>
  <c r="K230" i="1"/>
  <c r="I230" i="1"/>
  <c r="J230" i="1" s="1"/>
  <c r="C230" i="1"/>
  <c r="L229" i="1"/>
  <c r="K229" i="1"/>
  <c r="I229" i="1"/>
  <c r="J229" i="1" s="1"/>
  <c r="C229" i="1"/>
  <c r="L228" i="1"/>
  <c r="K228" i="1"/>
  <c r="I228" i="1"/>
  <c r="J228" i="1" s="1"/>
  <c r="C228" i="1"/>
  <c r="L227" i="1"/>
  <c r="K227" i="1"/>
  <c r="I227" i="1"/>
  <c r="J227" i="1" s="1"/>
  <c r="C227" i="1"/>
  <c r="L226" i="1"/>
  <c r="K226" i="1"/>
  <c r="I226" i="1"/>
  <c r="J226" i="1" s="1"/>
  <c r="C226" i="1"/>
  <c r="L225" i="1"/>
  <c r="K225" i="1"/>
  <c r="I225" i="1"/>
  <c r="J225" i="1" s="1"/>
  <c r="C225" i="1"/>
  <c r="L224" i="1"/>
  <c r="K224" i="1"/>
  <c r="I224" i="1"/>
  <c r="J224" i="1" s="1"/>
  <c r="C224" i="1"/>
  <c r="L223" i="1"/>
  <c r="K223" i="1"/>
  <c r="I223" i="1"/>
  <c r="J223" i="1" s="1"/>
  <c r="C223" i="1"/>
  <c r="L222" i="1"/>
  <c r="K222" i="1"/>
  <c r="I222" i="1"/>
  <c r="J222" i="1" s="1"/>
  <c r="C222" i="1"/>
  <c r="L221" i="1"/>
  <c r="K221" i="1"/>
  <c r="I221" i="1"/>
  <c r="J221" i="1" s="1"/>
  <c r="C221" i="1"/>
  <c r="L220" i="1"/>
  <c r="K220" i="1"/>
  <c r="I220" i="1"/>
  <c r="J220" i="1" s="1"/>
  <c r="C220" i="1"/>
  <c r="L219" i="1"/>
  <c r="K219" i="1"/>
  <c r="I219" i="1"/>
  <c r="J219" i="1" s="1"/>
  <c r="C219" i="1"/>
  <c r="L218" i="1"/>
  <c r="K218" i="1"/>
  <c r="I218" i="1"/>
  <c r="J218" i="1" s="1"/>
  <c r="C218" i="1"/>
  <c r="L217" i="1"/>
  <c r="K217" i="1"/>
  <c r="I217" i="1"/>
  <c r="J217" i="1" s="1"/>
  <c r="C217" i="1"/>
  <c r="L216" i="1"/>
  <c r="K216" i="1"/>
  <c r="I216" i="1"/>
  <c r="J216" i="1" s="1"/>
  <c r="C216" i="1"/>
  <c r="L215" i="1"/>
  <c r="K215" i="1"/>
  <c r="I215" i="1"/>
  <c r="J215" i="1" s="1"/>
  <c r="C215" i="1"/>
  <c r="L214" i="1"/>
  <c r="K214" i="1"/>
  <c r="I214" i="1"/>
  <c r="J214" i="1" s="1"/>
  <c r="C214" i="1"/>
  <c r="L213" i="1"/>
  <c r="K213" i="1"/>
  <c r="I213" i="1"/>
  <c r="J213" i="1" s="1"/>
  <c r="C213" i="1"/>
  <c r="L212" i="1"/>
  <c r="K212" i="1"/>
  <c r="I212" i="1"/>
  <c r="J212" i="1" s="1"/>
  <c r="C212" i="1"/>
  <c r="L211" i="1"/>
  <c r="K211" i="1"/>
  <c r="I211" i="1"/>
  <c r="J211" i="1" s="1"/>
  <c r="C211" i="1"/>
  <c r="L210" i="1"/>
  <c r="K210" i="1"/>
  <c r="I210" i="1"/>
  <c r="J210" i="1" s="1"/>
  <c r="C210" i="1"/>
  <c r="L209" i="1"/>
  <c r="K209" i="1"/>
  <c r="I209" i="1"/>
  <c r="J209" i="1" s="1"/>
  <c r="C209" i="1"/>
  <c r="L208" i="1"/>
  <c r="K208" i="1"/>
  <c r="I208" i="1"/>
  <c r="J208" i="1" s="1"/>
  <c r="C208" i="1"/>
  <c r="L207" i="1"/>
  <c r="K207" i="1"/>
  <c r="I207" i="1"/>
  <c r="J207" i="1" s="1"/>
  <c r="C207" i="1"/>
  <c r="L206" i="1"/>
  <c r="K206" i="1"/>
  <c r="I206" i="1"/>
  <c r="J206" i="1" s="1"/>
  <c r="C206" i="1"/>
  <c r="L205" i="1"/>
  <c r="K205" i="1"/>
  <c r="I205" i="1"/>
  <c r="J205" i="1" s="1"/>
  <c r="C205" i="1"/>
  <c r="L204" i="1"/>
  <c r="K204" i="1"/>
  <c r="I204" i="1"/>
  <c r="J204" i="1" s="1"/>
  <c r="C204" i="1"/>
  <c r="L203" i="1"/>
  <c r="K203" i="1"/>
  <c r="I203" i="1"/>
  <c r="J203" i="1" s="1"/>
  <c r="C203" i="1"/>
  <c r="L202" i="1"/>
  <c r="K202" i="1"/>
  <c r="I202" i="1"/>
  <c r="J202" i="1" s="1"/>
  <c r="C202" i="1"/>
  <c r="L201" i="1"/>
  <c r="K201" i="1"/>
  <c r="I201" i="1"/>
  <c r="J201" i="1" s="1"/>
  <c r="C201" i="1"/>
  <c r="L200" i="1"/>
  <c r="K200" i="1"/>
  <c r="I200" i="1"/>
  <c r="J200" i="1" s="1"/>
  <c r="C200" i="1"/>
  <c r="L199" i="1"/>
  <c r="K199" i="1"/>
  <c r="I199" i="1"/>
  <c r="J199" i="1" s="1"/>
  <c r="C199" i="1"/>
  <c r="L198" i="1"/>
  <c r="K198" i="1"/>
  <c r="I198" i="1"/>
  <c r="J198" i="1" s="1"/>
  <c r="C198" i="1"/>
  <c r="L197" i="1"/>
  <c r="K197" i="1"/>
  <c r="I197" i="1"/>
  <c r="J197" i="1" s="1"/>
  <c r="C197" i="1"/>
  <c r="L196" i="1"/>
  <c r="K196" i="1"/>
  <c r="I196" i="1"/>
  <c r="J196" i="1" s="1"/>
  <c r="C196" i="1"/>
  <c r="L195" i="1"/>
  <c r="K195" i="1"/>
  <c r="I195" i="1"/>
  <c r="J195" i="1" s="1"/>
  <c r="C195" i="1"/>
  <c r="L194" i="1"/>
  <c r="K194" i="1"/>
  <c r="I194" i="1"/>
  <c r="J194" i="1" s="1"/>
  <c r="C194" i="1"/>
  <c r="L193" i="1"/>
  <c r="K193" i="1"/>
  <c r="I193" i="1"/>
  <c r="J193" i="1" s="1"/>
  <c r="C193" i="1"/>
  <c r="L192" i="1"/>
  <c r="K192" i="1"/>
  <c r="I192" i="1"/>
  <c r="J192" i="1" s="1"/>
  <c r="C192" i="1"/>
  <c r="L191" i="1"/>
  <c r="K191" i="1"/>
  <c r="I191" i="1"/>
  <c r="J191" i="1" s="1"/>
  <c r="C191" i="1"/>
  <c r="L190" i="1"/>
  <c r="K190" i="1"/>
  <c r="I190" i="1"/>
  <c r="J190" i="1" s="1"/>
  <c r="C190" i="1"/>
  <c r="L189" i="1"/>
  <c r="K189" i="1"/>
  <c r="I189" i="1"/>
  <c r="J189" i="1" s="1"/>
  <c r="C189" i="1"/>
  <c r="L188" i="1"/>
  <c r="K188" i="1"/>
  <c r="I188" i="1"/>
  <c r="J188" i="1" s="1"/>
  <c r="C188" i="1"/>
  <c r="L187" i="1"/>
  <c r="K187" i="1"/>
  <c r="I187" i="1"/>
  <c r="J187" i="1" s="1"/>
  <c r="C187" i="1"/>
  <c r="L186" i="1"/>
  <c r="K186" i="1"/>
  <c r="I186" i="1"/>
  <c r="J186" i="1" s="1"/>
  <c r="C186" i="1"/>
  <c r="L185" i="1"/>
  <c r="K185" i="1"/>
  <c r="I185" i="1"/>
  <c r="J185" i="1" s="1"/>
  <c r="C185" i="1"/>
  <c r="L184" i="1"/>
  <c r="K184" i="1"/>
  <c r="I184" i="1"/>
  <c r="J184" i="1" s="1"/>
  <c r="C184" i="1"/>
  <c r="L183" i="1"/>
  <c r="K183" i="1"/>
  <c r="I183" i="1"/>
  <c r="J183" i="1" s="1"/>
  <c r="C183" i="1"/>
  <c r="L182" i="1"/>
  <c r="K182" i="1"/>
  <c r="I182" i="1"/>
  <c r="J182" i="1" s="1"/>
  <c r="C182" i="1"/>
  <c r="L181" i="1"/>
  <c r="K181" i="1"/>
  <c r="I181" i="1"/>
  <c r="J181" i="1" s="1"/>
  <c r="C181" i="1"/>
  <c r="L180" i="1"/>
  <c r="K180" i="1"/>
  <c r="I180" i="1"/>
  <c r="J180" i="1" s="1"/>
  <c r="C180" i="1"/>
  <c r="L179" i="1"/>
  <c r="K179" i="1"/>
  <c r="I179" i="1"/>
  <c r="J179" i="1" s="1"/>
  <c r="C179" i="1"/>
  <c r="L178" i="1"/>
  <c r="K178" i="1"/>
  <c r="I178" i="1"/>
  <c r="J178" i="1" s="1"/>
  <c r="C178" i="1"/>
  <c r="L177" i="1"/>
  <c r="K177" i="1"/>
  <c r="I177" i="1"/>
  <c r="J177" i="1" s="1"/>
  <c r="C177" i="1"/>
  <c r="L176" i="1"/>
  <c r="K176" i="1"/>
  <c r="I176" i="1"/>
  <c r="J176" i="1" s="1"/>
  <c r="C176" i="1"/>
  <c r="L175" i="1"/>
  <c r="K175" i="1"/>
  <c r="I175" i="1"/>
  <c r="J175" i="1" s="1"/>
  <c r="C175" i="1"/>
  <c r="L174" i="1"/>
  <c r="K174" i="1"/>
  <c r="I174" i="1"/>
  <c r="J174" i="1" s="1"/>
  <c r="C174" i="1"/>
  <c r="L173" i="1"/>
  <c r="K173" i="1"/>
  <c r="I173" i="1"/>
  <c r="J173" i="1" s="1"/>
  <c r="C173" i="1"/>
  <c r="L172" i="1"/>
  <c r="K172" i="1"/>
  <c r="I172" i="1"/>
  <c r="J172" i="1" s="1"/>
  <c r="C172" i="1"/>
  <c r="L171" i="1"/>
  <c r="K171" i="1"/>
  <c r="I171" i="1"/>
  <c r="J171" i="1" s="1"/>
  <c r="C171" i="1"/>
  <c r="L170" i="1"/>
  <c r="K170" i="1"/>
  <c r="I170" i="1"/>
  <c r="J170" i="1" s="1"/>
  <c r="C170" i="1"/>
  <c r="L169" i="1"/>
  <c r="K169" i="1"/>
  <c r="I169" i="1"/>
  <c r="J169" i="1" s="1"/>
  <c r="C169" i="1"/>
  <c r="L168" i="1"/>
  <c r="K168" i="1"/>
  <c r="I168" i="1"/>
  <c r="J168" i="1" s="1"/>
  <c r="C168" i="1"/>
  <c r="L167" i="1"/>
  <c r="K167" i="1"/>
  <c r="I167" i="1"/>
  <c r="J167" i="1" s="1"/>
  <c r="C167" i="1"/>
  <c r="L166" i="1"/>
  <c r="K166" i="1"/>
  <c r="I166" i="1"/>
  <c r="J166" i="1" s="1"/>
  <c r="C166" i="1"/>
  <c r="L165" i="1"/>
  <c r="K165" i="1"/>
  <c r="I165" i="1"/>
  <c r="J165" i="1" s="1"/>
  <c r="C165" i="1"/>
  <c r="L164" i="1"/>
  <c r="K164" i="1"/>
  <c r="I164" i="1"/>
  <c r="J164" i="1" s="1"/>
  <c r="C164" i="1"/>
  <c r="L163" i="1"/>
  <c r="K163" i="1"/>
  <c r="I163" i="1"/>
  <c r="J163" i="1" s="1"/>
  <c r="C163" i="1"/>
  <c r="L162" i="1"/>
  <c r="K162" i="1"/>
  <c r="I162" i="1"/>
  <c r="J162" i="1" s="1"/>
  <c r="C162" i="1"/>
  <c r="L161" i="1"/>
  <c r="K161" i="1"/>
  <c r="I161" i="1"/>
  <c r="J161" i="1" s="1"/>
  <c r="C161" i="1"/>
  <c r="L160" i="1"/>
  <c r="K160" i="1"/>
  <c r="I160" i="1"/>
  <c r="J160" i="1" s="1"/>
  <c r="C160" i="1"/>
  <c r="L159" i="1"/>
  <c r="K159" i="1"/>
  <c r="I159" i="1"/>
  <c r="J159" i="1" s="1"/>
  <c r="C159" i="1"/>
  <c r="L158" i="1"/>
  <c r="K158" i="1"/>
  <c r="I158" i="1"/>
  <c r="J158" i="1" s="1"/>
  <c r="C158" i="1"/>
  <c r="L157" i="1"/>
  <c r="K157" i="1"/>
  <c r="I157" i="1"/>
  <c r="J157" i="1" s="1"/>
  <c r="C157" i="1"/>
  <c r="L156" i="1"/>
  <c r="K156" i="1"/>
  <c r="I156" i="1"/>
  <c r="J156" i="1" s="1"/>
  <c r="C156" i="1"/>
  <c r="L155" i="1"/>
  <c r="K155" i="1"/>
  <c r="I155" i="1"/>
  <c r="J155" i="1" s="1"/>
  <c r="C155" i="1"/>
  <c r="L154" i="1"/>
  <c r="K154" i="1"/>
  <c r="I154" i="1"/>
  <c r="J154" i="1" s="1"/>
  <c r="L153" i="1"/>
  <c r="K153" i="1"/>
  <c r="I153" i="1"/>
  <c r="J153" i="1" s="1"/>
  <c r="C153" i="1"/>
  <c r="L152" i="1"/>
  <c r="K152" i="1"/>
  <c r="I152" i="1"/>
  <c r="J152" i="1" s="1"/>
  <c r="C152" i="1"/>
  <c r="L151" i="1"/>
  <c r="K151" i="1"/>
  <c r="I151" i="1"/>
  <c r="J151" i="1" s="1"/>
  <c r="C151" i="1"/>
  <c r="L150" i="1"/>
  <c r="K150" i="1"/>
  <c r="I150" i="1"/>
  <c r="J150" i="1" s="1"/>
  <c r="C150" i="1"/>
  <c r="L149" i="1"/>
  <c r="K149" i="1"/>
  <c r="I149" i="1"/>
  <c r="J149" i="1" s="1"/>
  <c r="C149" i="1"/>
  <c r="L148" i="1"/>
  <c r="K148" i="1"/>
  <c r="I148" i="1"/>
  <c r="J148" i="1" s="1"/>
  <c r="C148" i="1"/>
  <c r="L147" i="1"/>
  <c r="K147" i="1"/>
  <c r="I147" i="1"/>
  <c r="J147" i="1" s="1"/>
  <c r="C147" i="1"/>
  <c r="L146" i="1"/>
  <c r="K146" i="1"/>
  <c r="I146" i="1"/>
  <c r="J146" i="1" s="1"/>
  <c r="C146" i="1"/>
  <c r="L145" i="1"/>
  <c r="K145" i="1"/>
  <c r="I145" i="1"/>
  <c r="J145" i="1" s="1"/>
  <c r="C145" i="1"/>
  <c r="L144" i="1"/>
  <c r="K144" i="1"/>
  <c r="I144" i="1"/>
  <c r="J144" i="1" s="1"/>
  <c r="C144" i="1"/>
  <c r="L143" i="1"/>
  <c r="K143" i="1"/>
  <c r="I143" i="1"/>
  <c r="J143" i="1" s="1"/>
  <c r="C143" i="1"/>
  <c r="L142" i="1"/>
  <c r="K142" i="1"/>
  <c r="I142" i="1"/>
  <c r="J142" i="1" s="1"/>
  <c r="C142" i="1"/>
  <c r="L141" i="1"/>
  <c r="K141" i="1"/>
  <c r="I141" i="1"/>
  <c r="J141" i="1" s="1"/>
  <c r="C141" i="1"/>
  <c r="L140" i="1"/>
  <c r="K140" i="1"/>
  <c r="I140" i="1"/>
  <c r="J140" i="1" s="1"/>
  <c r="C140" i="1"/>
  <c r="L139" i="1"/>
  <c r="K139" i="1"/>
  <c r="I139" i="1"/>
  <c r="J139" i="1" s="1"/>
  <c r="C139" i="1"/>
  <c r="L138" i="1"/>
  <c r="K138" i="1"/>
  <c r="I138" i="1"/>
  <c r="J138" i="1" s="1"/>
  <c r="C138" i="1"/>
  <c r="L137" i="1"/>
  <c r="K137" i="1"/>
  <c r="I137" i="1"/>
  <c r="J137" i="1" s="1"/>
  <c r="C137" i="1"/>
  <c r="L136" i="1"/>
  <c r="K136" i="1"/>
  <c r="I136" i="1"/>
  <c r="J136" i="1" s="1"/>
  <c r="C136" i="1"/>
  <c r="L135" i="1"/>
  <c r="K135" i="1"/>
  <c r="I135" i="1"/>
  <c r="J135" i="1" s="1"/>
  <c r="C135" i="1"/>
  <c r="L134" i="1"/>
  <c r="K134" i="1"/>
  <c r="I134" i="1"/>
  <c r="J134" i="1" s="1"/>
  <c r="C134" i="1"/>
  <c r="L133" i="1"/>
  <c r="K133" i="1"/>
  <c r="I133" i="1"/>
  <c r="J133" i="1" s="1"/>
  <c r="C133" i="1"/>
  <c r="L132" i="1"/>
  <c r="K132" i="1"/>
  <c r="I132" i="1"/>
  <c r="J132" i="1" s="1"/>
  <c r="C132" i="1"/>
  <c r="L131" i="1"/>
  <c r="K131" i="1"/>
  <c r="I131" i="1"/>
  <c r="J131" i="1" s="1"/>
  <c r="C131" i="1"/>
  <c r="L130" i="1"/>
  <c r="K130" i="1"/>
  <c r="I130" i="1"/>
  <c r="J130" i="1" s="1"/>
  <c r="C130" i="1"/>
  <c r="L129" i="1"/>
  <c r="K129" i="1"/>
  <c r="I129" i="1"/>
  <c r="J129" i="1" s="1"/>
  <c r="C129" i="1"/>
  <c r="L128" i="1"/>
  <c r="K128" i="1"/>
  <c r="I128" i="1"/>
  <c r="J128" i="1" s="1"/>
  <c r="C128" i="1"/>
  <c r="L127" i="1"/>
  <c r="K127" i="1"/>
  <c r="I127" i="1"/>
  <c r="J127" i="1" s="1"/>
  <c r="C127" i="1"/>
  <c r="L126" i="1"/>
  <c r="K126" i="1"/>
  <c r="I126" i="1"/>
  <c r="J126" i="1" s="1"/>
  <c r="C126" i="1"/>
  <c r="L125" i="1"/>
  <c r="K125" i="1"/>
  <c r="I125" i="1"/>
  <c r="J125" i="1" s="1"/>
  <c r="C125" i="1"/>
  <c r="L124" i="1"/>
  <c r="K124" i="1"/>
  <c r="I124" i="1"/>
  <c r="J124" i="1" s="1"/>
  <c r="C124" i="1"/>
  <c r="L123" i="1"/>
  <c r="K123" i="1"/>
  <c r="I123" i="1"/>
  <c r="J123" i="1" s="1"/>
  <c r="C123" i="1"/>
  <c r="L122" i="1"/>
  <c r="K122" i="1"/>
  <c r="I122" i="1"/>
  <c r="J122" i="1" s="1"/>
  <c r="C122" i="1"/>
  <c r="L121" i="1"/>
  <c r="K121" i="1"/>
  <c r="I121" i="1"/>
  <c r="J121" i="1" s="1"/>
  <c r="C121" i="1"/>
  <c r="L120" i="1"/>
  <c r="K120" i="1"/>
  <c r="I120" i="1"/>
  <c r="J120" i="1" s="1"/>
  <c r="C120" i="1"/>
  <c r="L119" i="1"/>
  <c r="K119" i="1"/>
  <c r="I119" i="1"/>
  <c r="J119" i="1" s="1"/>
  <c r="C119" i="1"/>
  <c r="L118" i="1"/>
  <c r="K118" i="1"/>
  <c r="I118" i="1"/>
  <c r="J118" i="1" s="1"/>
  <c r="C118" i="1"/>
  <c r="L117" i="1"/>
  <c r="K117" i="1"/>
  <c r="I117" i="1"/>
  <c r="J117" i="1" s="1"/>
  <c r="C117" i="1"/>
  <c r="L116" i="1"/>
  <c r="K116" i="1"/>
  <c r="I116" i="1"/>
  <c r="J116" i="1" s="1"/>
  <c r="C116" i="1"/>
  <c r="L115" i="1"/>
  <c r="K115" i="1"/>
  <c r="I115" i="1"/>
  <c r="J115" i="1" s="1"/>
  <c r="C115" i="1"/>
  <c r="L114" i="1"/>
  <c r="K114" i="1"/>
  <c r="I114" i="1"/>
  <c r="J114" i="1" s="1"/>
  <c r="C114" i="1"/>
  <c r="L113" i="1"/>
  <c r="K113" i="1"/>
  <c r="I113" i="1"/>
  <c r="J113" i="1" s="1"/>
  <c r="C113" i="1"/>
  <c r="L112" i="1"/>
  <c r="K112" i="1"/>
  <c r="I112" i="1"/>
  <c r="J112" i="1" s="1"/>
  <c r="C112" i="1"/>
  <c r="L111" i="1"/>
  <c r="K111" i="1"/>
  <c r="I111" i="1"/>
  <c r="J111" i="1" s="1"/>
  <c r="C111" i="1"/>
  <c r="L110" i="1"/>
  <c r="K110" i="1"/>
  <c r="I110" i="1"/>
  <c r="J110" i="1" s="1"/>
  <c r="C110" i="1"/>
  <c r="L109" i="1"/>
  <c r="K109" i="1"/>
  <c r="I109" i="1"/>
  <c r="J109" i="1" s="1"/>
  <c r="C109" i="1"/>
  <c r="L108" i="1"/>
  <c r="K108" i="1"/>
  <c r="I108" i="1"/>
  <c r="J108" i="1" s="1"/>
  <c r="C108" i="1"/>
  <c r="L107" i="1"/>
  <c r="K107" i="1"/>
  <c r="I107" i="1"/>
  <c r="J107" i="1" s="1"/>
  <c r="C107" i="1"/>
  <c r="L106" i="1"/>
  <c r="K106" i="1"/>
  <c r="I106" i="1"/>
  <c r="J106" i="1" s="1"/>
  <c r="C106" i="1"/>
  <c r="L105" i="1"/>
  <c r="K105" i="1"/>
  <c r="I105" i="1"/>
  <c r="J105" i="1" s="1"/>
  <c r="C105" i="1"/>
  <c r="L104" i="1"/>
  <c r="K104" i="1"/>
  <c r="I104" i="1"/>
  <c r="J104" i="1" s="1"/>
  <c r="C104" i="1"/>
  <c r="L103" i="1"/>
  <c r="K103" i="1"/>
  <c r="I103" i="1"/>
  <c r="J103" i="1" s="1"/>
  <c r="C103" i="1"/>
  <c r="L102" i="1"/>
  <c r="K102" i="1"/>
  <c r="I102" i="1"/>
  <c r="J102" i="1" s="1"/>
  <c r="C102" i="1"/>
  <c r="L101" i="1"/>
  <c r="K101" i="1"/>
  <c r="I101" i="1"/>
  <c r="J101" i="1" s="1"/>
  <c r="C101" i="1"/>
  <c r="L100" i="1"/>
  <c r="K100" i="1"/>
  <c r="I100" i="1"/>
  <c r="J100" i="1" s="1"/>
  <c r="C100" i="1"/>
  <c r="L99" i="1"/>
  <c r="K99" i="1"/>
  <c r="I99" i="1"/>
  <c r="J99" i="1" s="1"/>
  <c r="C99" i="1"/>
  <c r="L98" i="1"/>
  <c r="K98" i="1"/>
  <c r="I98" i="1"/>
  <c r="J98" i="1" s="1"/>
  <c r="C98" i="1"/>
  <c r="L97" i="1"/>
  <c r="K97" i="1"/>
  <c r="I97" i="1"/>
  <c r="J97" i="1" s="1"/>
  <c r="C97" i="1"/>
  <c r="L96" i="1"/>
  <c r="K96" i="1"/>
  <c r="I96" i="1"/>
  <c r="J96" i="1" s="1"/>
  <c r="C96" i="1"/>
  <c r="L95" i="1"/>
  <c r="K95" i="1"/>
  <c r="I95" i="1"/>
  <c r="J95" i="1" s="1"/>
  <c r="C95" i="1"/>
  <c r="L94" i="1"/>
  <c r="K94" i="1"/>
  <c r="I94" i="1"/>
  <c r="J94" i="1" s="1"/>
  <c r="C94" i="1"/>
  <c r="L93" i="1"/>
  <c r="K93" i="1"/>
  <c r="I93" i="1"/>
  <c r="J93" i="1" s="1"/>
  <c r="C93" i="1"/>
  <c r="L92" i="1"/>
  <c r="K92" i="1"/>
  <c r="I92" i="1"/>
  <c r="J92" i="1" s="1"/>
  <c r="C92" i="1"/>
  <c r="L91" i="1"/>
  <c r="K91" i="1"/>
  <c r="I91" i="1"/>
  <c r="J91" i="1" s="1"/>
  <c r="C91" i="1"/>
  <c r="L90" i="1"/>
  <c r="K90" i="1"/>
  <c r="I90" i="1"/>
  <c r="J90" i="1" s="1"/>
  <c r="C90" i="1"/>
  <c r="L89" i="1"/>
  <c r="K89" i="1"/>
  <c r="I89" i="1"/>
  <c r="J89" i="1" s="1"/>
  <c r="C89" i="1"/>
  <c r="L88" i="1"/>
  <c r="K88" i="1"/>
  <c r="I88" i="1"/>
  <c r="J88" i="1" s="1"/>
  <c r="C88" i="1"/>
  <c r="L87" i="1"/>
  <c r="K87" i="1"/>
  <c r="I87" i="1"/>
  <c r="J87" i="1" s="1"/>
  <c r="C87" i="1"/>
  <c r="L86" i="1"/>
  <c r="K86" i="1"/>
  <c r="I86" i="1"/>
  <c r="J86" i="1" s="1"/>
  <c r="C86" i="1"/>
  <c r="L85" i="1"/>
  <c r="K85" i="1"/>
  <c r="I85" i="1"/>
  <c r="J85" i="1" s="1"/>
  <c r="C85" i="1"/>
  <c r="L84" i="1"/>
  <c r="K84" i="1"/>
  <c r="I84" i="1"/>
  <c r="J84" i="1" s="1"/>
  <c r="C84" i="1"/>
  <c r="L83" i="1"/>
  <c r="K83" i="1"/>
  <c r="I83" i="1"/>
  <c r="J83" i="1" s="1"/>
  <c r="C83" i="1"/>
  <c r="L82" i="1"/>
  <c r="K82" i="1"/>
  <c r="I82" i="1"/>
  <c r="J82" i="1" s="1"/>
  <c r="C82" i="1"/>
  <c r="L81" i="1"/>
  <c r="K81" i="1"/>
  <c r="I81" i="1"/>
  <c r="J81" i="1" s="1"/>
  <c r="C81" i="1"/>
  <c r="L80" i="1"/>
  <c r="K80" i="1"/>
  <c r="I80" i="1"/>
  <c r="J80" i="1" s="1"/>
  <c r="C80" i="1"/>
  <c r="L79" i="1"/>
  <c r="K79" i="1"/>
  <c r="I79" i="1"/>
  <c r="J79" i="1" s="1"/>
  <c r="C79" i="1"/>
  <c r="L78" i="1"/>
  <c r="K78" i="1"/>
  <c r="I78" i="1"/>
  <c r="J78" i="1" s="1"/>
  <c r="C78" i="1"/>
  <c r="L77" i="1"/>
  <c r="K77" i="1"/>
  <c r="I77" i="1"/>
  <c r="J77" i="1" s="1"/>
  <c r="C77" i="1"/>
  <c r="L76" i="1"/>
  <c r="K76" i="1"/>
  <c r="I76" i="1"/>
  <c r="J76" i="1" s="1"/>
  <c r="C76" i="1"/>
  <c r="L75" i="1"/>
  <c r="K75" i="1"/>
  <c r="I75" i="1"/>
  <c r="J75" i="1" s="1"/>
  <c r="C75" i="1"/>
  <c r="L74" i="1"/>
  <c r="K74" i="1"/>
  <c r="I74" i="1"/>
  <c r="J74" i="1" s="1"/>
  <c r="C74" i="1"/>
  <c r="L73" i="1"/>
  <c r="K73" i="1"/>
  <c r="I73" i="1"/>
  <c r="J73" i="1" s="1"/>
  <c r="C73" i="1"/>
  <c r="L72" i="1"/>
  <c r="K72" i="1"/>
  <c r="I72" i="1"/>
  <c r="J72" i="1" s="1"/>
  <c r="C72" i="1"/>
  <c r="L71" i="1"/>
  <c r="K71" i="1"/>
  <c r="I71" i="1"/>
  <c r="J71" i="1" s="1"/>
  <c r="C71" i="1"/>
  <c r="L70" i="1"/>
  <c r="K70" i="1"/>
  <c r="I70" i="1"/>
  <c r="J70" i="1" s="1"/>
  <c r="C70" i="1"/>
  <c r="L69" i="1"/>
  <c r="K69" i="1"/>
  <c r="I69" i="1"/>
  <c r="J69" i="1" s="1"/>
  <c r="C69" i="1"/>
  <c r="L68" i="1"/>
  <c r="K68" i="1"/>
  <c r="I68" i="1"/>
  <c r="J68" i="1" s="1"/>
  <c r="C68" i="1"/>
  <c r="L67" i="1"/>
  <c r="K67" i="1"/>
  <c r="I67" i="1"/>
  <c r="J67" i="1" s="1"/>
  <c r="C67" i="1"/>
  <c r="L66" i="1"/>
  <c r="K66" i="1"/>
  <c r="I66" i="1"/>
  <c r="J66" i="1" s="1"/>
  <c r="C66" i="1"/>
  <c r="L65" i="1"/>
  <c r="K65" i="1"/>
  <c r="I65" i="1"/>
  <c r="J65" i="1" s="1"/>
  <c r="C65" i="1"/>
  <c r="L64" i="1"/>
  <c r="K64" i="1"/>
  <c r="I64" i="1"/>
  <c r="J64" i="1" s="1"/>
  <c r="C64" i="1"/>
  <c r="L63" i="1"/>
  <c r="K63" i="1"/>
  <c r="I63" i="1"/>
  <c r="J63" i="1" s="1"/>
  <c r="C63" i="1"/>
  <c r="L62" i="1"/>
  <c r="K62" i="1"/>
  <c r="I62" i="1"/>
  <c r="J62" i="1" s="1"/>
  <c r="C62" i="1"/>
  <c r="L61" i="1"/>
  <c r="K61" i="1"/>
  <c r="I61" i="1"/>
  <c r="J61" i="1" s="1"/>
  <c r="C61" i="1"/>
  <c r="L60" i="1"/>
  <c r="K60" i="1"/>
  <c r="I60" i="1"/>
  <c r="J60" i="1" s="1"/>
  <c r="C60" i="1"/>
  <c r="L59" i="1"/>
  <c r="K59" i="1"/>
  <c r="I59" i="1"/>
  <c r="J59" i="1" s="1"/>
  <c r="C59" i="1"/>
  <c r="L58" i="1"/>
  <c r="K58" i="1"/>
  <c r="I58" i="1"/>
  <c r="J58" i="1" s="1"/>
  <c r="C58" i="1"/>
  <c r="L57" i="1"/>
  <c r="K57" i="1"/>
  <c r="I57" i="1"/>
  <c r="J57" i="1" s="1"/>
  <c r="C57" i="1"/>
  <c r="L56" i="1"/>
  <c r="K56" i="1"/>
  <c r="I56" i="1"/>
  <c r="J56" i="1" s="1"/>
  <c r="C56" i="1"/>
  <c r="L55" i="1"/>
  <c r="K55" i="1"/>
  <c r="I55" i="1"/>
  <c r="J55" i="1" s="1"/>
  <c r="C55" i="1"/>
  <c r="L54" i="1"/>
  <c r="K54" i="1"/>
  <c r="I54" i="1"/>
  <c r="J54" i="1" s="1"/>
  <c r="C54" i="1"/>
  <c r="L53" i="1"/>
  <c r="K53" i="1"/>
  <c r="I53" i="1"/>
  <c r="J53" i="1" s="1"/>
  <c r="C53" i="1"/>
  <c r="L52" i="1"/>
  <c r="K52" i="1"/>
  <c r="I52" i="1"/>
  <c r="J52" i="1" s="1"/>
  <c r="C52" i="1"/>
  <c r="L51" i="1"/>
  <c r="K51" i="1"/>
  <c r="I51" i="1"/>
  <c r="J51" i="1" s="1"/>
  <c r="C51" i="1"/>
  <c r="L50" i="1"/>
  <c r="K50" i="1"/>
  <c r="I50" i="1"/>
  <c r="J50" i="1" s="1"/>
  <c r="C50" i="1"/>
  <c r="L49" i="1"/>
  <c r="K49" i="1"/>
  <c r="I49" i="1"/>
  <c r="J49" i="1" s="1"/>
  <c r="C49" i="1"/>
  <c r="L48" i="1"/>
  <c r="K48" i="1"/>
  <c r="I48" i="1"/>
  <c r="J48" i="1" s="1"/>
  <c r="C48" i="1"/>
  <c r="L47" i="1"/>
  <c r="K47" i="1"/>
  <c r="I47" i="1"/>
  <c r="J47" i="1" s="1"/>
  <c r="C47" i="1"/>
  <c r="L46" i="1"/>
  <c r="K46" i="1"/>
  <c r="I46" i="1"/>
  <c r="J46" i="1" s="1"/>
  <c r="C46" i="1"/>
  <c r="L45" i="1"/>
  <c r="K45" i="1"/>
  <c r="I45" i="1"/>
  <c r="J45" i="1" s="1"/>
  <c r="C45" i="1"/>
  <c r="L44" i="1"/>
  <c r="K44" i="1"/>
  <c r="I44" i="1"/>
  <c r="J44" i="1" s="1"/>
  <c r="C44" i="1"/>
  <c r="L43" i="1"/>
  <c r="K43" i="1"/>
  <c r="I43" i="1"/>
  <c r="J43" i="1" s="1"/>
  <c r="C43" i="1"/>
  <c r="L42" i="1"/>
  <c r="K42" i="1"/>
  <c r="I42" i="1"/>
  <c r="J42" i="1" s="1"/>
  <c r="C42" i="1"/>
  <c r="L41" i="1"/>
  <c r="K41" i="1"/>
  <c r="I41" i="1"/>
  <c r="J41" i="1" s="1"/>
  <c r="C41" i="1"/>
  <c r="L40" i="1"/>
  <c r="K40" i="1"/>
  <c r="I40" i="1"/>
  <c r="J40" i="1" s="1"/>
  <c r="C40" i="1"/>
  <c r="L39" i="1"/>
  <c r="K39" i="1"/>
  <c r="I39" i="1"/>
  <c r="J39" i="1" s="1"/>
  <c r="C39" i="1"/>
  <c r="L38" i="1"/>
  <c r="K38" i="1"/>
  <c r="I38" i="1"/>
  <c r="J38" i="1" s="1"/>
  <c r="C38" i="1"/>
  <c r="L37" i="1"/>
  <c r="K37" i="1"/>
  <c r="I37" i="1"/>
  <c r="J37" i="1" s="1"/>
  <c r="C37" i="1"/>
  <c r="L36" i="1"/>
  <c r="K36" i="1"/>
  <c r="I36" i="1"/>
  <c r="J36" i="1" s="1"/>
  <c r="C36" i="1"/>
  <c r="L35" i="1"/>
  <c r="K35" i="1"/>
  <c r="I35" i="1"/>
  <c r="J35" i="1" s="1"/>
  <c r="C35" i="1"/>
  <c r="L34" i="1"/>
  <c r="K34" i="1"/>
  <c r="I34" i="1"/>
  <c r="J34" i="1" s="1"/>
  <c r="C34" i="1"/>
  <c r="L33" i="1"/>
  <c r="K33" i="1"/>
  <c r="I33" i="1"/>
  <c r="J33" i="1" s="1"/>
  <c r="C33" i="1"/>
  <c r="L32" i="1"/>
  <c r="K32" i="1"/>
  <c r="I32" i="1"/>
  <c r="J32" i="1" s="1"/>
  <c r="C32" i="1"/>
  <c r="L31" i="1"/>
  <c r="K31" i="1"/>
  <c r="I31" i="1"/>
  <c r="J31" i="1" s="1"/>
  <c r="C31" i="1"/>
  <c r="L30" i="1"/>
  <c r="K30" i="1"/>
  <c r="I30" i="1"/>
  <c r="J30" i="1" s="1"/>
  <c r="C30" i="1"/>
  <c r="L29" i="1"/>
  <c r="K29" i="1"/>
  <c r="I29" i="1"/>
  <c r="J29" i="1" s="1"/>
  <c r="C29" i="1"/>
  <c r="L28" i="1"/>
  <c r="K28" i="1"/>
  <c r="I28" i="1"/>
  <c r="J28" i="1" s="1"/>
  <c r="C28" i="1"/>
  <c r="L27" i="1"/>
  <c r="K27" i="1"/>
  <c r="I27" i="1"/>
  <c r="J27" i="1" s="1"/>
  <c r="C27" i="1"/>
  <c r="L26" i="1"/>
  <c r="K26" i="1"/>
  <c r="I26" i="1"/>
  <c r="J26" i="1" s="1"/>
  <c r="C26" i="1"/>
  <c r="L25" i="1"/>
  <c r="K25" i="1"/>
  <c r="I25" i="1"/>
  <c r="J25" i="1" s="1"/>
  <c r="C25" i="1"/>
  <c r="L24" i="1"/>
  <c r="K24" i="1"/>
  <c r="I24" i="1"/>
  <c r="J24" i="1" s="1"/>
  <c r="C24" i="1"/>
  <c r="L23" i="1"/>
  <c r="K23" i="1"/>
  <c r="I23" i="1"/>
  <c r="J23" i="1" s="1"/>
  <c r="C23" i="1"/>
  <c r="L22" i="1"/>
  <c r="K22" i="1"/>
  <c r="I22" i="1"/>
  <c r="J22" i="1" s="1"/>
  <c r="C22" i="1"/>
  <c r="L21" i="1"/>
  <c r="K21" i="1"/>
  <c r="I21" i="1"/>
  <c r="J21" i="1" s="1"/>
  <c r="C21" i="1"/>
  <c r="L20" i="1"/>
  <c r="K20" i="1"/>
  <c r="I20" i="1"/>
  <c r="J20" i="1" s="1"/>
  <c r="C20" i="1"/>
  <c r="L19" i="1"/>
  <c r="K19" i="1"/>
  <c r="I19" i="1"/>
  <c r="J19" i="1" s="1"/>
  <c r="C19" i="1"/>
  <c r="L18" i="1"/>
  <c r="K18" i="1"/>
  <c r="I18" i="1"/>
  <c r="J18" i="1" s="1"/>
  <c r="C18" i="1"/>
  <c r="L17" i="1"/>
  <c r="K17" i="1"/>
  <c r="I17" i="1"/>
  <c r="J17" i="1" s="1"/>
  <c r="C17" i="1"/>
  <c r="L16" i="1"/>
  <c r="K16" i="1"/>
  <c r="I16" i="1"/>
  <c r="J16" i="1" s="1"/>
  <c r="C16" i="1"/>
  <c r="L15" i="1"/>
  <c r="K15" i="1"/>
  <c r="I15" i="1"/>
  <c r="J15" i="1" s="1"/>
  <c r="C15" i="1"/>
  <c r="L14" i="1"/>
  <c r="K14" i="1"/>
  <c r="I14" i="1"/>
  <c r="J14" i="1" s="1"/>
  <c r="C14" i="1"/>
  <c r="L13" i="1"/>
  <c r="K13" i="1"/>
  <c r="I13" i="1"/>
  <c r="J13" i="1" s="1"/>
  <c r="C13" i="1"/>
  <c r="L12" i="1"/>
  <c r="K12" i="1"/>
  <c r="I12" i="1"/>
  <c r="J12" i="1" s="1"/>
  <c r="C12" i="1"/>
  <c r="L11" i="1"/>
  <c r="K11" i="1"/>
  <c r="I11" i="1"/>
  <c r="J11" i="1" s="1"/>
  <c r="C11" i="1"/>
  <c r="L10" i="1"/>
  <c r="K10" i="1"/>
  <c r="I10" i="1"/>
  <c r="J10" i="1" s="1"/>
  <c r="C10" i="1"/>
  <c r="L9" i="1"/>
  <c r="K9" i="1"/>
  <c r="I9" i="1"/>
  <c r="J9" i="1" s="1"/>
  <c r="C9" i="1"/>
  <c r="L8" i="1"/>
  <c r="K8" i="1"/>
  <c r="I8" i="1"/>
  <c r="J8" i="1" s="1"/>
  <c r="C8" i="1"/>
  <c r="L7" i="1"/>
  <c r="K7" i="1"/>
  <c r="I7" i="1"/>
  <c r="J7" i="1" s="1"/>
  <c r="C7" i="1"/>
  <c r="L6" i="1"/>
  <c r="K6" i="1"/>
  <c r="I6" i="1"/>
  <c r="J6" i="1" s="1"/>
  <c r="C6" i="1"/>
  <c r="L5" i="1"/>
  <c r="K5" i="1"/>
  <c r="I5" i="1"/>
  <c r="J5" i="1" s="1"/>
  <c r="C5" i="1"/>
  <c r="L4" i="1"/>
  <c r="K4" i="1"/>
  <c r="I4" i="1"/>
  <c r="J4" i="1" s="1"/>
  <c r="C4" i="1"/>
  <c r="L3" i="1"/>
  <c r="K3" i="1"/>
  <c r="I3" i="1"/>
  <c r="J3" i="1" s="1"/>
  <c r="C3" i="1"/>
  <c r="L2" i="1"/>
  <c r="K2" i="1"/>
  <c r="I2" i="1"/>
  <c r="J2" i="1" s="1"/>
  <c r="C2" i="1"/>
  <c r="K333" i="1" l="1"/>
  <c r="I332" i="1"/>
  <c r="J332" i="1" s="1"/>
  <c r="K334" i="1"/>
  <c r="I333" i="1"/>
  <c r="J333" i="1" s="1"/>
  <c r="I334" i="1"/>
  <c r="J334" i="1" s="1"/>
  <c r="I347" i="1"/>
  <c r="J347" i="1" s="1"/>
  <c r="H94" i="3" l="1"/>
  <c r="I94" i="3"/>
  <c r="H96" i="3"/>
  <c r="H95" i="3"/>
  <c r="I96" i="3"/>
  <c r="I95" i="3"/>
  <c r="J96" i="3"/>
  <c r="J94" i="3"/>
  <c r="J95" i="3"/>
</calcChain>
</file>

<file path=xl/sharedStrings.xml><?xml version="1.0" encoding="utf-8"?>
<sst xmlns="http://schemas.openxmlformats.org/spreadsheetml/2006/main" count="2036" uniqueCount="88">
  <si>
    <t>Provider</t>
  </si>
  <si>
    <t>Route</t>
  </si>
  <si>
    <t>Day of Service</t>
  </si>
  <si>
    <t>Total Cost</t>
  </si>
  <si>
    <t>Fare Revenue</t>
  </si>
  <si>
    <t>Passenger Trips</t>
  </si>
  <si>
    <t>In-Service Hours</t>
  </si>
  <si>
    <t>Total Subsidy</t>
  </si>
  <si>
    <t>Subsidy per Pass</t>
  </si>
  <si>
    <t>Farebox Recovery</t>
  </si>
  <si>
    <t>Pass per In Service Hour</t>
  </si>
  <si>
    <t>Metro Transit</t>
  </si>
  <si>
    <t>Weekday</t>
  </si>
  <si>
    <t>Saturday</t>
  </si>
  <si>
    <t>Sunday</t>
  </si>
  <si>
    <t>MTS</t>
  </si>
  <si>
    <t>Commuter &amp; Express Bus</t>
  </si>
  <si>
    <t>Suburban Local</t>
  </si>
  <si>
    <t>MVTA</t>
  </si>
  <si>
    <t>SW Transit</t>
  </si>
  <si>
    <t>Special Event</t>
  </si>
  <si>
    <t>Plymouth Metrolink</t>
  </si>
  <si>
    <t xml:space="preserve">445 / 438 </t>
  </si>
  <si>
    <t>Blue Line</t>
  </si>
  <si>
    <t>Green Line</t>
  </si>
  <si>
    <t>Maple Grove Transit</t>
  </si>
  <si>
    <t>MY RIDE</t>
  </si>
  <si>
    <t>Plymouth Dial a Ride</t>
  </si>
  <si>
    <t>Standby</t>
  </si>
  <si>
    <t xml:space="preserve">SW Prime </t>
  </si>
  <si>
    <t>Metro Mobility</t>
  </si>
  <si>
    <t>ADA DAR</t>
  </si>
  <si>
    <t>Transit Link</t>
  </si>
  <si>
    <t>General Demand Response</t>
  </si>
  <si>
    <t>Metro Vanpool</t>
  </si>
  <si>
    <t>Vanpool</t>
  </si>
  <si>
    <t>Table 1</t>
  </si>
  <si>
    <t xml:space="preserve">Route </t>
  </si>
  <si>
    <t>Type</t>
  </si>
  <si>
    <t>Fare Revenues</t>
  </si>
  <si>
    <t>Net Subsidy</t>
  </si>
  <si>
    <t>Total Passenger Trips</t>
  </si>
  <si>
    <t>Annual Hours</t>
  </si>
  <si>
    <t>Subsidy per Passenger</t>
  </si>
  <si>
    <t>Subsidy compared to peer average and review level</t>
  </si>
  <si>
    <t>Passengers per Hour</t>
  </si>
  <si>
    <t xml:space="preserve">Route Type </t>
  </si>
  <si>
    <t>Weekend</t>
  </si>
  <si>
    <t>Average</t>
  </si>
  <si>
    <t>Tier 1</t>
  </si>
  <si>
    <t>Tier 2</t>
  </si>
  <si>
    <t>Tier 3</t>
  </si>
  <si>
    <t>Core Local</t>
  </si>
  <si>
    <t>Table 3</t>
  </si>
  <si>
    <t>Table 2</t>
  </si>
  <si>
    <t>Supporting Local</t>
  </si>
  <si>
    <t>BRT - HIghway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</si>
  <si>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</si>
  <si>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</si>
  <si>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</si>
  <si>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</si>
  <si>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</si>
  <si>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</si>
  <si>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</si>
  <si>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</si>
  <si>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Data  Status</t>
  </si>
  <si>
    <t>Route Level Subsidy per Pass</t>
  </si>
  <si>
    <t>Transit performance was significantly impacted by the effects of the COVID-19 pandemic; standards for measuring productivity are static and do not take these impacts into account</t>
  </si>
  <si>
    <t>Gen. Demand Response</t>
  </si>
  <si>
    <t>BRT - Highway</t>
  </si>
  <si>
    <t>Red Line</t>
  </si>
  <si>
    <t>A Line</t>
  </si>
  <si>
    <t>C Line</t>
  </si>
  <si>
    <t>BRT - Arterial</t>
  </si>
  <si>
    <t>Commuter &amp; Express</t>
  </si>
  <si>
    <t>2020 Commuter &amp; Express Subsidy per Passenger and Productivity</t>
  </si>
  <si>
    <t>2020 Core Local Bus Subsidy per Passenger and Productivity</t>
  </si>
  <si>
    <t>2020 Supporting Local Bus Subsidy per Passenger and Productivity</t>
  </si>
  <si>
    <t>2020 Suburban Local Bus Subsidy per Passenger and Productivity</t>
  </si>
  <si>
    <t>2020 Arterial BRT Subsidy per Passenger and Productivity</t>
  </si>
  <si>
    <t>2020 Highway BRT Subsidy per Passenger and Productivity</t>
  </si>
  <si>
    <t>2020 Light Rail Subsidy per Passenger and Productivity</t>
  </si>
  <si>
    <t>2020 Commuter Rail Subsidy per Passenger and Productivity</t>
  </si>
  <si>
    <t>2020 General Demand Response Subsidy per Passenger and Productivity</t>
  </si>
  <si>
    <t>2020 ADA Dial-a-Ride Subsidy per Passenger and Productivity</t>
  </si>
  <si>
    <t>2020 Vanpool Subsidy per Passenger and Productivity</t>
  </si>
  <si>
    <t>Began service September 2020</t>
  </si>
  <si>
    <t>Metro Transit/MTS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</si>
</sst>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#,##0.00"/>
    <numFmt numFmtId="167" formatCode="0.0%"/>
    <numFmt numFmtId="168" formatCode="_(&quot;$&quot;* #,##0_);_(&quot;$&quot;* \(#,##0\);_(&quot;$&quot;* &quot;-&quot;??_);_(@_)"/>
    <numFmt numFmtId="169" formatCode="0.0"/>
    <numFmt numFmtId="170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/>
  </cellStyleXfs>
  <cellXfs count="124">
    <xf numFmtId="0" fontId="0" fillId="0" borderId="0" xfId="0"/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165" fontId="4" fillId="0" borderId="0" xfId="1" applyNumberFormat="1" applyFont="1" applyAlignment="1">
      <alignment horizontal="center"/>
    </xf>
    <xf numFmtId="1" fontId="0" fillId="0" borderId="0" xfId="0" applyNumberFormat="1"/>
    <xf numFmtId="0" fontId="5" fillId="0" borderId="0" xfId="0" applyFont="1"/>
    <xf numFmtId="166" fontId="0" fillId="0" borderId="0" xfId="0" applyNumberFormat="1"/>
    <xf numFmtId="3" fontId="0" fillId="0" borderId="0" xfId="0" applyNumberFormat="1"/>
    <xf numFmtId="41" fontId="0" fillId="0" borderId="0" xfId="0" applyNumberFormat="1"/>
    <xf numFmtId="44" fontId="0" fillId="0" borderId="0" xfId="0" applyNumberFormat="1"/>
    <xf numFmtId="44" fontId="0" fillId="0" borderId="0" xfId="2" applyFont="1"/>
    <xf numFmtId="167" fontId="0" fillId="0" borderId="0" xfId="3" applyNumberFormat="1" applyFont="1"/>
    <xf numFmtId="165" fontId="0" fillId="0" borderId="0" xfId="1" applyNumberFormat="1" applyFont="1"/>
    <xf numFmtId="164" fontId="5" fillId="0" borderId="0" xfId="1" applyNumberFormat="1" applyFont="1"/>
    <xf numFmtId="165" fontId="5" fillId="0" borderId="0" xfId="1" applyNumberFormat="1" applyFont="1"/>
    <xf numFmtId="3" fontId="5" fillId="0" borderId="0" xfId="0" applyNumberFormat="1" applyFont="1"/>
    <xf numFmtId="1" fontId="0" fillId="0" borderId="0" xfId="0" applyNumberFormat="1" applyBorder="1"/>
    <xf numFmtId="0" fontId="5" fillId="0" borderId="0" xfId="0" applyFont="1" applyBorder="1"/>
    <xf numFmtId="166" fontId="0" fillId="0" borderId="0" xfId="0" applyNumberFormat="1" applyFill="1"/>
    <xf numFmtId="0" fontId="5" fillId="0" borderId="0" xfId="0" applyFont="1" applyFill="1" applyBorder="1"/>
    <xf numFmtId="166" fontId="0" fillId="0" borderId="0" xfId="0" applyNumberFormat="1" applyFill="1" applyBorder="1"/>
    <xf numFmtId="3" fontId="0" fillId="0" borderId="0" xfId="0" applyNumberFormat="1" applyFill="1" applyBorder="1"/>
    <xf numFmtId="169" fontId="0" fillId="0" borderId="0" xfId="0" applyNumberFormat="1" applyFill="1" applyBorder="1"/>
    <xf numFmtId="164" fontId="0" fillId="0" borderId="0" xfId="1" applyNumberFormat="1" applyFont="1"/>
    <xf numFmtId="0" fontId="5" fillId="0" borderId="1" xfId="0" applyFont="1" applyBorder="1"/>
    <xf numFmtId="0" fontId="0" fillId="0" borderId="1" xfId="0" applyBorder="1"/>
    <xf numFmtId="1" fontId="0" fillId="0" borderId="1" xfId="0" applyNumberFormat="1" applyBorder="1"/>
    <xf numFmtId="166" fontId="0" fillId="0" borderId="1" xfId="0" applyNumberFormat="1" applyBorder="1"/>
    <xf numFmtId="3" fontId="0" fillId="0" borderId="1" xfId="0" applyNumberFormat="1" applyBorder="1"/>
    <xf numFmtId="41" fontId="0" fillId="0" borderId="1" xfId="0" applyNumberFormat="1" applyBorder="1"/>
    <xf numFmtId="44" fontId="0" fillId="0" borderId="1" xfId="0" applyNumberFormat="1" applyBorder="1"/>
    <xf numFmtId="44" fontId="0" fillId="0" borderId="1" xfId="2" applyFont="1" applyBorder="1"/>
    <xf numFmtId="167" fontId="0" fillId="0" borderId="1" xfId="3" applyNumberFormat="1" applyFont="1" applyBorder="1"/>
    <xf numFmtId="165" fontId="0" fillId="0" borderId="1" xfId="1" applyNumberFormat="1" applyFont="1" applyBorder="1"/>
    <xf numFmtId="0" fontId="3" fillId="0" borderId="0" xfId="0" applyFont="1" applyFill="1"/>
    <xf numFmtId="0" fontId="0" fillId="0" borderId="0" xfId="0" applyFill="1"/>
    <xf numFmtId="44" fontId="0" fillId="0" borderId="0" xfId="0" applyNumberFormat="1" applyFill="1"/>
    <xf numFmtId="164" fontId="0" fillId="0" borderId="0" xfId="1" applyNumberFormat="1" applyFont="1" applyFill="1"/>
    <xf numFmtId="44" fontId="7" fillId="0" borderId="0" xfId="4" applyNumberFormat="1" applyFont="1" applyFill="1"/>
    <xf numFmtId="43" fontId="0" fillId="0" borderId="0" xfId="1" applyFont="1" applyFill="1"/>
    <xf numFmtId="0" fontId="9" fillId="0" borderId="0" xfId="5" applyFont="1" applyAlignment="1">
      <alignment wrapText="1"/>
    </xf>
    <xf numFmtId="38" fontId="6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38" fontId="6" fillId="3" borderId="4" xfId="0" applyNumberFormat="1" applyFont="1" applyFill="1" applyBorder="1" applyAlignment="1">
      <alignment horizontal="center" vertical="center" wrapText="1"/>
    </xf>
    <xf numFmtId="168" fontId="6" fillId="3" borderId="4" xfId="2" applyNumberFormat="1" applyFont="1" applyFill="1" applyBorder="1" applyAlignment="1">
      <alignment horizontal="center" vertical="center"/>
    </xf>
    <xf numFmtId="164" fontId="6" fillId="3" borderId="4" xfId="1" applyNumberFormat="1" applyFont="1" applyFill="1" applyBorder="1" applyAlignment="1">
      <alignment horizontal="center" vertical="center" wrapText="1"/>
    </xf>
    <xf numFmtId="40" fontId="6" fillId="3" borderId="4" xfId="0" applyNumberFormat="1" applyFont="1" applyFill="1" applyBorder="1" applyAlignment="1">
      <alignment horizontal="center" vertical="center" wrapText="1"/>
    </xf>
    <xf numFmtId="9" fontId="6" fillId="3" borderId="4" xfId="3" applyFont="1" applyFill="1" applyBorder="1" applyAlignment="1">
      <alignment horizontal="center" vertical="center" wrapText="1"/>
    </xf>
    <xf numFmtId="0" fontId="0" fillId="0" borderId="5" xfId="0" applyBorder="1"/>
    <xf numFmtId="166" fontId="0" fillId="0" borderId="0" xfId="0" applyNumberFormat="1" applyBorder="1"/>
    <xf numFmtId="3" fontId="0" fillId="0" borderId="0" xfId="0" applyNumberFormat="1" applyBorder="1"/>
    <xf numFmtId="167" fontId="0" fillId="0" borderId="0" xfId="3" applyNumberFormat="1" applyFont="1" applyBorder="1"/>
    <xf numFmtId="169" fontId="0" fillId="0" borderId="0" xfId="0" applyNumberFormat="1" applyBorder="1"/>
    <xf numFmtId="0" fontId="0" fillId="0" borderId="6" xfId="0" applyBorder="1"/>
    <xf numFmtId="0" fontId="3" fillId="0" borderId="6" xfId="0" applyFont="1" applyFill="1" applyBorder="1"/>
    <xf numFmtId="0" fontId="0" fillId="0" borderId="6" xfId="0" applyFill="1" applyBorder="1"/>
    <xf numFmtId="0" fontId="0" fillId="0" borderId="7" xfId="0" applyBorder="1"/>
    <xf numFmtId="1" fontId="0" fillId="0" borderId="8" xfId="0" applyNumberFormat="1" applyBorder="1"/>
    <xf numFmtId="0" fontId="5" fillId="0" borderId="8" xfId="0" applyFont="1" applyBorder="1"/>
    <xf numFmtId="166" fontId="0" fillId="0" borderId="8" xfId="0" applyNumberFormat="1" applyBorder="1"/>
    <xf numFmtId="3" fontId="0" fillId="0" borderId="8" xfId="0" applyNumberFormat="1" applyBorder="1"/>
    <xf numFmtId="167" fontId="0" fillId="0" borderId="8" xfId="3" applyNumberFormat="1" applyFont="1" applyBorder="1"/>
    <xf numFmtId="169" fontId="0" fillId="0" borderId="8" xfId="0" applyNumberFormat="1" applyBorder="1"/>
    <xf numFmtId="0" fontId="0" fillId="0" borderId="8" xfId="0" applyBorder="1"/>
    <xf numFmtId="0" fontId="0" fillId="0" borderId="9" xfId="0" applyBorder="1"/>
    <xf numFmtId="41" fontId="0" fillId="0" borderId="0" xfId="0" applyNumberFormat="1" applyBorder="1"/>
    <xf numFmtId="165" fontId="0" fillId="0" borderId="0" xfId="0" applyNumberFormat="1" applyBorder="1"/>
    <xf numFmtId="164" fontId="5" fillId="0" borderId="0" xfId="1" applyNumberFormat="1" applyFont="1" applyBorder="1"/>
    <xf numFmtId="41" fontId="0" fillId="0" borderId="8" xfId="0" applyNumberFormat="1" applyBorder="1"/>
    <xf numFmtId="165" fontId="0" fillId="0" borderId="8" xfId="0" applyNumberFormat="1" applyBorder="1"/>
    <xf numFmtId="9" fontId="0" fillId="0" borderId="0" xfId="3" applyFont="1" applyBorder="1"/>
    <xf numFmtId="43" fontId="0" fillId="0" borderId="0" xfId="0" applyNumberFormat="1" applyBorder="1"/>
    <xf numFmtId="9" fontId="0" fillId="0" borderId="8" xfId="3" applyFont="1" applyBorder="1"/>
    <xf numFmtId="43" fontId="0" fillId="0" borderId="8" xfId="0" applyNumberFormat="1" applyBorder="1"/>
    <xf numFmtId="167" fontId="0" fillId="0" borderId="0" xfId="3" applyNumberFormat="1" applyFont="1" applyFill="1" applyBorder="1"/>
    <xf numFmtId="1" fontId="0" fillId="0" borderId="0" xfId="0" applyNumberFormat="1" applyFill="1" applyBorder="1"/>
    <xf numFmtId="0" fontId="5" fillId="0" borderId="8" xfId="0" applyFont="1" applyFill="1" applyBorder="1"/>
    <xf numFmtId="166" fontId="0" fillId="0" borderId="8" xfId="0" applyNumberFormat="1" applyFill="1" applyBorder="1"/>
    <xf numFmtId="3" fontId="0" fillId="0" borderId="8" xfId="0" applyNumberFormat="1" applyFill="1" applyBorder="1"/>
    <xf numFmtId="167" fontId="0" fillId="0" borderId="8" xfId="3" applyNumberFormat="1" applyFont="1" applyFill="1" applyBorder="1"/>
    <xf numFmtId="169" fontId="0" fillId="0" borderId="8" xfId="0" applyNumberFormat="1" applyFill="1" applyBorder="1"/>
    <xf numFmtId="0" fontId="3" fillId="0" borderId="9" xfId="0" applyFont="1" applyFill="1" applyBorder="1"/>
    <xf numFmtId="164" fontId="0" fillId="0" borderId="0" xfId="1" applyNumberFormat="1" applyFont="1" applyBorder="1"/>
    <xf numFmtId="44" fontId="0" fillId="0" borderId="0" xfId="2" applyFont="1" applyBorder="1"/>
    <xf numFmtId="165" fontId="0" fillId="0" borderId="0" xfId="1" applyNumberFormat="1" applyFont="1" applyBorder="1"/>
    <xf numFmtId="164" fontId="0" fillId="0" borderId="8" xfId="1" applyNumberFormat="1" applyFont="1" applyBorder="1"/>
    <xf numFmtId="44" fontId="0" fillId="0" borderId="8" xfId="2" applyFont="1" applyBorder="1"/>
    <xf numFmtId="165" fontId="0" fillId="0" borderId="8" xfId="1" applyNumberFormat="1" applyFont="1" applyBorder="1"/>
    <xf numFmtId="9" fontId="0" fillId="0" borderId="0" xfId="0" applyNumberFormat="1" applyBorder="1"/>
    <xf numFmtId="9" fontId="0" fillId="0" borderId="8" xfId="0" applyNumberFormat="1" applyBorder="1"/>
    <xf numFmtId="0" fontId="6" fillId="3" borderId="10" xfId="0" applyFont="1" applyFill="1" applyBorder="1" applyAlignment="1">
      <alignment horizontal="center" vertical="center"/>
    </xf>
    <xf numFmtId="44" fontId="0" fillId="0" borderId="0" xfId="0" applyNumberFormat="1" applyBorder="1"/>
    <xf numFmtId="44" fontId="0" fillId="4" borderId="0" xfId="0" applyNumberFormat="1" applyFill="1" applyBorder="1"/>
    <xf numFmtId="44" fontId="0" fillId="5" borderId="0" xfId="0" applyNumberFormat="1" applyFill="1" applyBorder="1"/>
    <xf numFmtId="44" fontId="7" fillId="2" borderId="6" xfId="4" applyNumberFormat="1" applyFont="1" applyBorder="1"/>
    <xf numFmtId="44" fontId="0" fillId="4" borderId="8" xfId="0" applyNumberFormat="1" applyFill="1" applyBorder="1"/>
    <xf numFmtId="44" fontId="0" fillId="5" borderId="8" xfId="0" applyNumberFormat="1" applyFill="1" applyBorder="1"/>
    <xf numFmtId="44" fontId="7" fillId="2" borderId="9" xfId="4" applyNumberFormat="1" applyFont="1" applyBorder="1"/>
    <xf numFmtId="44" fontId="0" fillId="0" borderId="8" xfId="0" applyNumberFormat="1" applyBorder="1"/>
    <xf numFmtId="0" fontId="10" fillId="0" borderId="0" xfId="5" applyFont="1" applyAlignment="1">
      <alignment horizontal="left"/>
    </xf>
    <xf numFmtId="0" fontId="11" fillId="0" borderId="5" xfId="0" applyFont="1" applyBorder="1" applyAlignment="1">
      <alignment horizontal="left" vertical="center"/>
    </xf>
    <xf numFmtId="38" fontId="6" fillId="3" borderId="1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0" fillId="0" borderId="12" xfId="0" applyBorder="1"/>
    <xf numFmtId="44" fontId="0" fillId="0" borderId="13" xfId="0" applyNumberFormat="1" applyBorder="1"/>
    <xf numFmtId="44" fontId="0" fillId="4" borderId="13" xfId="0" applyNumberFormat="1" applyFill="1" applyBorder="1"/>
    <xf numFmtId="44" fontId="0" fillId="5" borderId="13" xfId="0" applyNumberFormat="1" applyFill="1" applyBorder="1"/>
    <xf numFmtId="44" fontId="7" fillId="2" borderId="14" xfId="4" applyNumberFormat="1" applyFont="1" applyBorder="1"/>
    <xf numFmtId="0" fontId="0" fillId="0" borderId="15" xfId="0" applyBorder="1"/>
    <xf numFmtId="44" fontId="0" fillId="0" borderId="16" xfId="2" applyFont="1" applyBorder="1"/>
    <xf numFmtId="44" fontId="0" fillId="4" borderId="16" xfId="0" applyNumberFormat="1" applyFill="1" applyBorder="1"/>
    <xf numFmtId="44" fontId="0" fillId="5" borderId="16" xfId="0" applyNumberFormat="1" applyFill="1" applyBorder="1"/>
    <xf numFmtId="44" fontId="7" fillId="2" borderId="17" xfId="4" applyNumberFormat="1" applyFont="1" applyBorder="1"/>
    <xf numFmtId="0" fontId="6" fillId="3" borderId="3" xfId="0" applyFont="1" applyFill="1" applyBorder="1" applyAlignment="1">
      <alignment horizontal="center" vertical="center" wrapText="1"/>
    </xf>
    <xf numFmtId="170" fontId="0" fillId="0" borderId="0" xfId="0" applyNumberFormat="1" applyBorder="1"/>
    <xf numFmtId="170" fontId="0" fillId="0" borderId="8" xfId="0" applyNumberFormat="1" applyBorder="1"/>
    <xf numFmtId="168" fontId="6" fillId="3" borderId="4" xfId="2" applyNumberFormat="1" applyFont="1" applyFill="1" applyBorder="1" applyAlignment="1">
      <alignment horizontal="center" vertical="center" wrapText="1"/>
    </xf>
    <xf numFmtId="170" fontId="0" fillId="0" borderId="0" xfId="0" applyNumberFormat="1" applyFill="1" applyBorder="1"/>
    <xf numFmtId="170" fontId="0" fillId="0" borderId="8" xfId="0" applyNumberFormat="1" applyFill="1" applyBorder="1"/>
    <xf numFmtId="1" fontId="0" fillId="0" borderId="8" xfId="0" applyNumberFormat="1" applyBorder="1" applyAlignment="1">
      <alignment horizontal="left"/>
    </xf>
    <xf numFmtId="1" fontId="0" fillId="0" borderId="0" xfId="0" applyNumberFormat="1" applyBorder="1" applyAlignment="1">
      <alignment horizontal="left"/>
    </xf>
    <xf numFmtId="0" fontId="10" fillId="0" borderId="0" xfId="5" applyFont="1" applyAlignment="1">
      <alignment horizontal="left"/>
    </xf>
  </cellXfs>
  <cellStyles count="6">
    <cellStyle name="Bad" xfId="4" builtinId="27"/>
    <cellStyle name="Comma" xfId="1" builtinId="3"/>
    <cellStyle name="Currency" xfId="2" builtinId="4"/>
    <cellStyle name="Normal" xfId="0" builtinId="0"/>
    <cellStyle name="Normal_Raw - Rte-Year" xfId="5" xr:uid="{B5D81AF6-6D06-4EF6-A895-9CD066E383A8}"/>
    <cellStyle name="Percent" xfId="3" builtinId="5"/>
  </cellStyles>
  <dxfs count="79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/2020%20Consolidated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MVTA"/>
      <sheetName val="SWTransit"/>
      <sheetName val="Plymouth"/>
      <sheetName val="In Service Hours"/>
      <sheetName val="MapleGrove"/>
      <sheetName val="MTS"/>
      <sheetName val="Metro Transit"/>
      <sheetName val="2019 Route Types"/>
      <sheetName val="NTD"/>
      <sheetName val="NTD_Service"/>
      <sheetName val="NTD_Expenses"/>
      <sheetName val="NTD_Rev"/>
      <sheetName val="NTD_F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Route</v>
          </cell>
          <cell r="B1" t="str">
            <v>Route Type</v>
          </cell>
        </row>
        <row r="2">
          <cell r="A2" t="str">
            <v>Event</v>
          </cell>
          <cell r="B2" t="str">
            <v>Special</v>
          </cell>
        </row>
        <row r="3">
          <cell r="A3" t="str">
            <v>Metro Mobility</v>
          </cell>
          <cell r="B3" t="str">
            <v>Dial-a-Ride ADA</v>
          </cell>
        </row>
        <row r="4">
          <cell r="A4" t="str">
            <v>Green Line</v>
          </cell>
          <cell r="B4" t="str">
            <v>Light Rail</v>
          </cell>
        </row>
        <row r="5">
          <cell r="A5" t="str">
            <v>Blue Line</v>
          </cell>
          <cell r="B5" t="str">
            <v>Light Rail</v>
          </cell>
        </row>
        <row r="6">
          <cell r="A6">
            <v>888</v>
          </cell>
          <cell r="B6" t="str">
            <v>Commuter Rail</v>
          </cell>
        </row>
        <row r="7">
          <cell r="A7">
            <v>5</v>
          </cell>
          <cell r="B7" t="str">
            <v>Core Local</v>
          </cell>
        </row>
        <row r="8">
          <cell r="A8">
            <v>6</v>
          </cell>
          <cell r="B8" t="str">
            <v>Core Local</v>
          </cell>
        </row>
        <row r="9">
          <cell r="A9">
            <v>21</v>
          </cell>
          <cell r="B9" t="str">
            <v>Core Local</v>
          </cell>
        </row>
        <row r="10">
          <cell r="A10">
            <v>18</v>
          </cell>
          <cell r="B10" t="str">
            <v>Core Local</v>
          </cell>
        </row>
        <row r="11">
          <cell r="A11">
            <v>3</v>
          </cell>
          <cell r="B11" t="str">
            <v>Core Local</v>
          </cell>
        </row>
        <row r="12">
          <cell r="A12">
            <v>4</v>
          </cell>
          <cell r="B12" t="str">
            <v>Core Local</v>
          </cell>
        </row>
        <row r="13">
          <cell r="A13">
            <v>10</v>
          </cell>
          <cell r="B13" t="str">
            <v>Core Local</v>
          </cell>
        </row>
        <row r="14">
          <cell r="A14">
            <v>22</v>
          </cell>
          <cell r="B14" t="str">
            <v>Core Local</v>
          </cell>
        </row>
        <row r="15">
          <cell r="A15">
            <v>54</v>
          </cell>
          <cell r="B15" t="str">
            <v>Core Local</v>
          </cell>
        </row>
        <row r="16">
          <cell r="A16">
            <v>14</v>
          </cell>
          <cell r="B16" t="str">
            <v>Core Local</v>
          </cell>
        </row>
        <row r="17">
          <cell r="A17">
            <v>17</v>
          </cell>
          <cell r="B17" t="str">
            <v>Core Local</v>
          </cell>
        </row>
        <row r="18">
          <cell r="A18" t="str">
            <v>Transit Link</v>
          </cell>
          <cell r="B18" t="str">
            <v>General Demand Response</v>
          </cell>
        </row>
        <row r="19">
          <cell r="A19">
            <v>2</v>
          </cell>
          <cell r="B19" t="str">
            <v>Core Local</v>
          </cell>
        </row>
        <row r="20">
          <cell r="A20">
            <v>11</v>
          </cell>
          <cell r="B20" t="str">
            <v>Core Local</v>
          </cell>
        </row>
        <row r="21">
          <cell r="A21">
            <v>921</v>
          </cell>
          <cell r="B21" t="str">
            <v>BRT - Arterial</v>
          </cell>
        </row>
        <row r="22">
          <cell r="A22">
            <v>74</v>
          </cell>
          <cell r="B22" t="str">
            <v>Core Local</v>
          </cell>
        </row>
        <row r="23">
          <cell r="A23">
            <v>64</v>
          </cell>
          <cell r="B23" t="str">
            <v>Core Local</v>
          </cell>
        </row>
        <row r="24">
          <cell r="A24" t="str">
            <v>Green Line</v>
          </cell>
          <cell r="B24" t="str">
            <v>Light Rail</v>
          </cell>
        </row>
        <row r="25">
          <cell r="A25">
            <v>63</v>
          </cell>
          <cell r="B25" t="str">
            <v>Core Local</v>
          </cell>
        </row>
        <row r="26">
          <cell r="A26" t="str">
            <v>Blue Line</v>
          </cell>
          <cell r="B26" t="str">
            <v>Light Rail</v>
          </cell>
        </row>
        <row r="27">
          <cell r="A27" t="str">
            <v>Green Line</v>
          </cell>
          <cell r="B27" t="str">
            <v>Light Rail</v>
          </cell>
        </row>
        <row r="28">
          <cell r="A28" t="str">
            <v>Blue Line</v>
          </cell>
          <cell r="B28" t="str">
            <v>Light Rail</v>
          </cell>
        </row>
        <row r="29">
          <cell r="A29">
            <v>68</v>
          </cell>
          <cell r="B29" t="str">
            <v>Core Local</v>
          </cell>
        </row>
        <row r="30">
          <cell r="A30">
            <v>9</v>
          </cell>
          <cell r="B30" t="str">
            <v>Core Local</v>
          </cell>
        </row>
        <row r="31">
          <cell r="A31">
            <v>19</v>
          </cell>
          <cell r="B31" t="str">
            <v>Core Local</v>
          </cell>
        </row>
        <row r="32">
          <cell r="A32">
            <v>62</v>
          </cell>
          <cell r="B32" t="str">
            <v>Core Local</v>
          </cell>
        </row>
        <row r="33">
          <cell r="A33">
            <v>535</v>
          </cell>
          <cell r="B33" t="str">
            <v>Commuter &amp; Express Bus</v>
          </cell>
        </row>
        <row r="34">
          <cell r="A34">
            <v>61</v>
          </cell>
          <cell r="B34" t="str">
            <v>Core Local</v>
          </cell>
        </row>
        <row r="35">
          <cell r="A35">
            <v>923</v>
          </cell>
          <cell r="B35" t="str">
            <v>BRT - Arterial</v>
          </cell>
        </row>
        <row r="36">
          <cell r="A36">
            <v>71</v>
          </cell>
          <cell r="B36" t="str">
            <v>Core Local</v>
          </cell>
        </row>
        <row r="37">
          <cell r="A37">
            <v>7</v>
          </cell>
          <cell r="B37" t="str">
            <v>Core Local</v>
          </cell>
        </row>
        <row r="38">
          <cell r="A38">
            <v>645</v>
          </cell>
          <cell r="B38" t="str">
            <v>Commuter &amp; Express Bus</v>
          </cell>
        </row>
        <row r="39">
          <cell r="A39">
            <v>515</v>
          </cell>
          <cell r="B39" t="str">
            <v>Suburban Local</v>
          </cell>
        </row>
        <row r="40">
          <cell r="A40">
            <v>46</v>
          </cell>
          <cell r="B40" t="str">
            <v>Supporting Local</v>
          </cell>
        </row>
        <row r="41">
          <cell r="A41">
            <v>690</v>
          </cell>
          <cell r="B41" t="str">
            <v>Commuter &amp; Express Bus</v>
          </cell>
        </row>
        <row r="42">
          <cell r="A42">
            <v>250</v>
          </cell>
          <cell r="B42" t="str">
            <v>Commuter &amp; Express Bus</v>
          </cell>
        </row>
        <row r="43">
          <cell r="A43">
            <v>23</v>
          </cell>
          <cell r="B43" t="str">
            <v>Supporting Local</v>
          </cell>
        </row>
        <row r="44">
          <cell r="A44">
            <v>724</v>
          </cell>
          <cell r="B44" t="str">
            <v>Suburban Local</v>
          </cell>
        </row>
        <row r="45">
          <cell r="A45">
            <v>94</v>
          </cell>
          <cell r="B45" t="str">
            <v>Commuter &amp; Express Bus</v>
          </cell>
        </row>
        <row r="46">
          <cell r="A46">
            <v>65</v>
          </cell>
          <cell r="B46" t="str">
            <v>Supporting Local</v>
          </cell>
        </row>
        <row r="47">
          <cell r="A47">
            <v>67</v>
          </cell>
          <cell r="B47" t="str">
            <v>Core Local</v>
          </cell>
        </row>
        <row r="48">
          <cell r="A48">
            <v>850</v>
          </cell>
          <cell r="B48" t="str">
            <v>Commuter &amp; Express Bus</v>
          </cell>
        </row>
        <row r="49">
          <cell r="A49">
            <v>32</v>
          </cell>
          <cell r="B49" t="str">
            <v>Supporting Local</v>
          </cell>
        </row>
        <row r="50">
          <cell r="A50">
            <v>698</v>
          </cell>
          <cell r="B50" t="str">
            <v>Commuter &amp; Express Bus</v>
          </cell>
        </row>
        <row r="51">
          <cell r="A51">
            <v>25</v>
          </cell>
          <cell r="B51" t="str">
            <v>Core Local</v>
          </cell>
        </row>
        <row r="52">
          <cell r="A52">
            <v>460</v>
          </cell>
          <cell r="B52" t="str">
            <v>Commuter &amp; Express Bus</v>
          </cell>
        </row>
        <row r="53">
          <cell r="A53">
            <v>781</v>
          </cell>
          <cell r="B53" t="str">
            <v>Commuter &amp; Express Bus</v>
          </cell>
        </row>
        <row r="54">
          <cell r="A54">
            <v>852</v>
          </cell>
          <cell r="B54" t="str">
            <v>Commuter &amp; Express Bus</v>
          </cell>
        </row>
        <row r="55">
          <cell r="A55">
            <v>12</v>
          </cell>
          <cell r="B55" t="str">
            <v>Core Local</v>
          </cell>
        </row>
        <row r="56">
          <cell r="A56">
            <v>5</v>
          </cell>
          <cell r="B56" t="str">
            <v>Core Local</v>
          </cell>
        </row>
        <row r="57">
          <cell r="A57">
            <v>465</v>
          </cell>
          <cell r="B57" t="str">
            <v>Commuter &amp; Express Bus</v>
          </cell>
        </row>
        <row r="58">
          <cell r="A58">
            <v>21</v>
          </cell>
          <cell r="B58" t="str">
            <v>Core Local</v>
          </cell>
        </row>
        <row r="59">
          <cell r="A59">
            <v>903</v>
          </cell>
          <cell r="B59" t="str">
            <v>BRT - Highway</v>
          </cell>
        </row>
        <row r="60">
          <cell r="A60">
            <v>467</v>
          </cell>
          <cell r="B60" t="str">
            <v>Commuter &amp; Express Bus</v>
          </cell>
        </row>
        <row r="61">
          <cell r="A61">
            <v>5</v>
          </cell>
          <cell r="B61" t="str">
            <v>Core Local</v>
          </cell>
        </row>
        <row r="62">
          <cell r="A62">
            <v>18</v>
          </cell>
          <cell r="B62" t="str">
            <v>Core Local</v>
          </cell>
        </row>
        <row r="63">
          <cell r="A63">
            <v>270</v>
          </cell>
          <cell r="B63" t="str">
            <v>Commuter &amp; Express Bus</v>
          </cell>
        </row>
        <row r="64">
          <cell r="A64">
            <v>477</v>
          </cell>
          <cell r="B64" t="str">
            <v>Commuter &amp; Express Bus</v>
          </cell>
        </row>
        <row r="65">
          <cell r="A65">
            <v>444</v>
          </cell>
          <cell r="B65" t="str">
            <v>Suburban Local</v>
          </cell>
        </row>
        <row r="66">
          <cell r="A66">
            <v>70</v>
          </cell>
          <cell r="B66" t="str">
            <v>Core Local</v>
          </cell>
        </row>
        <row r="67">
          <cell r="A67">
            <v>75</v>
          </cell>
          <cell r="B67" t="str">
            <v>Core Local</v>
          </cell>
        </row>
        <row r="68">
          <cell r="A68">
            <v>21</v>
          </cell>
          <cell r="B68" t="str">
            <v>Core Local</v>
          </cell>
        </row>
        <row r="69">
          <cell r="A69">
            <v>18</v>
          </cell>
          <cell r="B69" t="str">
            <v>Core Local</v>
          </cell>
        </row>
        <row r="70">
          <cell r="A70">
            <v>768</v>
          </cell>
          <cell r="B70" t="str">
            <v>Commuter &amp; Express Bus</v>
          </cell>
        </row>
        <row r="71">
          <cell r="A71">
            <v>6</v>
          </cell>
          <cell r="B71" t="str">
            <v>Core Local</v>
          </cell>
        </row>
        <row r="72">
          <cell r="A72">
            <v>355</v>
          </cell>
          <cell r="B72" t="str">
            <v>Commuter &amp; Express Bus</v>
          </cell>
        </row>
        <row r="73">
          <cell r="A73">
            <v>6</v>
          </cell>
          <cell r="B73" t="str">
            <v>Core Local</v>
          </cell>
        </row>
        <row r="74">
          <cell r="A74">
            <v>10</v>
          </cell>
          <cell r="B74" t="str">
            <v>Core Local</v>
          </cell>
        </row>
        <row r="75">
          <cell r="A75">
            <v>4</v>
          </cell>
          <cell r="B75" t="str">
            <v>Core Local</v>
          </cell>
        </row>
        <row r="76">
          <cell r="A76">
            <v>766</v>
          </cell>
          <cell r="B76" t="str">
            <v>Commuter &amp; Express Bus</v>
          </cell>
        </row>
        <row r="77">
          <cell r="A77">
            <v>721</v>
          </cell>
          <cell r="B77" t="str">
            <v>Suburban Local</v>
          </cell>
        </row>
        <row r="78">
          <cell r="A78">
            <v>612</v>
          </cell>
          <cell r="B78" t="str">
            <v>Suburban Local</v>
          </cell>
        </row>
        <row r="79">
          <cell r="A79" t="str">
            <v>Plymouth Dial a Ride</v>
          </cell>
          <cell r="B79" t="str">
            <v>General Demand Response</v>
          </cell>
        </row>
        <row r="80">
          <cell r="A80">
            <v>722</v>
          </cell>
          <cell r="B80" t="str">
            <v>Suburban Local</v>
          </cell>
        </row>
        <row r="81">
          <cell r="A81">
            <v>785</v>
          </cell>
          <cell r="B81" t="str">
            <v>Commuter &amp; Express Bus</v>
          </cell>
        </row>
        <row r="82">
          <cell r="A82">
            <v>365</v>
          </cell>
          <cell r="B82" t="str">
            <v>Commuter &amp; Express Bus</v>
          </cell>
        </row>
        <row r="83">
          <cell r="A83">
            <v>699</v>
          </cell>
          <cell r="B83" t="str">
            <v>Commuter &amp; Express Bus</v>
          </cell>
        </row>
        <row r="84">
          <cell r="A84">
            <v>288</v>
          </cell>
          <cell r="B84" t="str">
            <v>Commuter &amp; Express Bus</v>
          </cell>
        </row>
        <row r="85">
          <cell r="A85">
            <v>22</v>
          </cell>
          <cell r="B85" t="str">
            <v>Core Local</v>
          </cell>
        </row>
        <row r="86">
          <cell r="A86" t="str">
            <v>Vanpool</v>
          </cell>
          <cell r="B86" t="str">
            <v>Commuter Vanpool</v>
          </cell>
        </row>
        <row r="87">
          <cell r="A87">
            <v>921</v>
          </cell>
          <cell r="B87" t="str">
            <v>BRT - Arterial</v>
          </cell>
        </row>
        <row r="88">
          <cell r="A88">
            <v>54</v>
          </cell>
          <cell r="B88" t="str">
            <v>Core Local</v>
          </cell>
        </row>
        <row r="89">
          <cell r="A89">
            <v>921</v>
          </cell>
          <cell r="B89" t="str">
            <v>BRT - Arterial</v>
          </cell>
        </row>
        <row r="90">
          <cell r="A90">
            <v>695</v>
          </cell>
          <cell r="B90" t="str">
            <v>Commuter &amp; Express Bus</v>
          </cell>
        </row>
        <row r="91">
          <cell r="A91" t="str">
            <v xml:space="preserve">SW Prime </v>
          </cell>
          <cell r="B91" t="str">
            <v>General Demand Response</v>
          </cell>
        </row>
        <row r="92">
          <cell r="A92">
            <v>723</v>
          </cell>
          <cell r="B92" t="str">
            <v>Suburban Local</v>
          </cell>
        </row>
        <row r="93">
          <cell r="A93">
            <v>597</v>
          </cell>
          <cell r="B93" t="str">
            <v>Commuter &amp; Express Bus</v>
          </cell>
        </row>
        <row r="94">
          <cell r="A94">
            <v>63</v>
          </cell>
          <cell r="B94" t="str">
            <v>Core Local</v>
          </cell>
        </row>
        <row r="95">
          <cell r="A95">
            <v>87</v>
          </cell>
          <cell r="B95" t="str">
            <v>Supporting Local</v>
          </cell>
        </row>
        <row r="96">
          <cell r="A96">
            <v>4</v>
          </cell>
          <cell r="B96" t="str">
            <v>Core Local</v>
          </cell>
        </row>
        <row r="97">
          <cell r="A97">
            <v>490</v>
          </cell>
          <cell r="B97" t="str">
            <v>Commuter &amp; Express Bus</v>
          </cell>
        </row>
        <row r="98">
          <cell r="A98">
            <v>10</v>
          </cell>
          <cell r="B98" t="str">
            <v>Core Local</v>
          </cell>
        </row>
        <row r="99">
          <cell r="A99">
            <v>755</v>
          </cell>
          <cell r="B99" t="str">
            <v>Commuter &amp; Express Bus</v>
          </cell>
        </row>
        <row r="100">
          <cell r="A100">
            <v>63</v>
          </cell>
          <cell r="B100" t="str">
            <v>Core Local</v>
          </cell>
        </row>
        <row r="101">
          <cell r="A101">
            <v>825</v>
          </cell>
          <cell r="B101" t="str">
            <v>Core Local</v>
          </cell>
        </row>
        <row r="102">
          <cell r="A102">
            <v>219</v>
          </cell>
          <cell r="B102" t="str">
            <v>Suburban Local</v>
          </cell>
        </row>
        <row r="103">
          <cell r="A103">
            <v>495</v>
          </cell>
          <cell r="B103" t="str">
            <v>Commuter &amp; Express Bus</v>
          </cell>
        </row>
        <row r="104">
          <cell r="A104">
            <v>14</v>
          </cell>
          <cell r="B104" t="str">
            <v>Core Local</v>
          </cell>
        </row>
        <row r="105">
          <cell r="A105">
            <v>3</v>
          </cell>
          <cell r="B105" t="str">
            <v>Core Local</v>
          </cell>
        </row>
        <row r="106">
          <cell r="A106">
            <v>11</v>
          </cell>
          <cell r="B106" t="str">
            <v>Core Local</v>
          </cell>
        </row>
        <row r="107">
          <cell r="A107">
            <v>59</v>
          </cell>
          <cell r="B107" t="str">
            <v>Core Local</v>
          </cell>
        </row>
        <row r="108">
          <cell r="A108">
            <v>375</v>
          </cell>
          <cell r="B108" t="str">
            <v>Commuter &amp; Express Bus</v>
          </cell>
        </row>
        <row r="109">
          <cell r="A109">
            <v>64</v>
          </cell>
          <cell r="B109" t="str">
            <v>Core Local</v>
          </cell>
        </row>
        <row r="110">
          <cell r="A110">
            <v>264</v>
          </cell>
          <cell r="B110" t="str">
            <v>Commuter &amp; Express Bus</v>
          </cell>
        </row>
        <row r="111">
          <cell r="A111">
            <v>14</v>
          </cell>
          <cell r="B111" t="str">
            <v>Core Local</v>
          </cell>
        </row>
        <row r="112">
          <cell r="A112">
            <v>22</v>
          </cell>
          <cell r="B112" t="str">
            <v>Core Local</v>
          </cell>
        </row>
        <row r="113">
          <cell r="A113">
            <v>74</v>
          </cell>
          <cell r="B113" t="str">
            <v>Core Local</v>
          </cell>
        </row>
        <row r="114">
          <cell r="A114">
            <v>860</v>
          </cell>
          <cell r="B114" t="str">
            <v>Commuter &amp; Express Bus</v>
          </cell>
        </row>
        <row r="115">
          <cell r="A115">
            <v>539</v>
          </cell>
          <cell r="B115" t="str">
            <v>Suburban Local</v>
          </cell>
        </row>
        <row r="116">
          <cell r="A116">
            <v>156</v>
          </cell>
          <cell r="B116" t="str">
            <v>Commuter &amp; Express Bus</v>
          </cell>
        </row>
        <row r="117">
          <cell r="A117">
            <v>2</v>
          </cell>
          <cell r="B117" t="str">
            <v>Core Local</v>
          </cell>
        </row>
        <row r="118">
          <cell r="A118" t="str">
            <v xml:space="preserve">445 / 438 </v>
          </cell>
          <cell r="B118" t="str">
            <v>Suburban Local</v>
          </cell>
        </row>
        <row r="119">
          <cell r="A119">
            <v>446</v>
          </cell>
          <cell r="B119" t="str">
            <v>Suburban Local</v>
          </cell>
        </row>
        <row r="120">
          <cell r="A120">
            <v>53</v>
          </cell>
          <cell r="B120" t="str">
            <v>Commuter &amp; Express Bus</v>
          </cell>
        </row>
        <row r="121">
          <cell r="A121">
            <v>17</v>
          </cell>
          <cell r="B121" t="str">
            <v>Core Local</v>
          </cell>
        </row>
        <row r="122">
          <cell r="A122">
            <v>480</v>
          </cell>
          <cell r="B122" t="str">
            <v>Commuter &amp; Express Bus</v>
          </cell>
        </row>
        <row r="123">
          <cell r="A123">
            <v>578</v>
          </cell>
          <cell r="B123" t="str">
            <v>Commuter &amp; Express Bus</v>
          </cell>
        </row>
        <row r="124">
          <cell r="A124">
            <v>84</v>
          </cell>
          <cell r="B124" t="str">
            <v>Supporting Local</v>
          </cell>
        </row>
        <row r="125">
          <cell r="A125">
            <v>464</v>
          </cell>
          <cell r="B125" t="str">
            <v>Commuter &amp; Express Bus</v>
          </cell>
        </row>
        <row r="126">
          <cell r="A126">
            <v>854</v>
          </cell>
          <cell r="B126" t="str">
            <v>Commuter &amp; Express Bus</v>
          </cell>
        </row>
        <row r="127">
          <cell r="A127">
            <v>476</v>
          </cell>
          <cell r="B127" t="str">
            <v>Commuter &amp; Express Bus</v>
          </cell>
        </row>
        <row r="128">
          <cell r="A128">
            <v>146</v>
          </cell>
          <cell r="B128" t="str">
            <v>Commuter &amp; Express Bus</v>
          </cell>
        </row>
        <row r="129">
          <cell r="A129">
            <v>865</v>
          </cell>
          <cell r="B129" t="str">
            <v>Commuter &amp; Express Bus</v>
          </cell>
        </row>
        <row r="130">
          <cell r="A130">
            <v>134</v>
          </cell>
          <cell r="B130" t="str">
            <v>Commuter &amp; Express Bus</v>
          </cell>
        </row>
        <row r="131">
          <cell r="A131">
            <v>697</v>
          </cell>
          <cell r="B131" t="str">
            <v>Commuter &amp; Express Bus</v>
          </cell>
        </row>
        <row r="132">
          <cell r="A132">
            <v>2</v>
          </cell>
          <cell r="B132" t="str">
            <v>Core Local</v>
          </cell>
        </row>
        <row r="133">
          <cell r="A133">
            <v>888</v>
          </cell>
          <cell r="B133" t="str">
            <v>Commuter Rail</v>
          </cell>
        </row>
        <row r="134">
          <cell r="A134">
            <v>68</v>
          </cell>
          <cell r="B134" t="str">
            <v>Core Local</v>
          </cell>
        </row>
        <row r="135">
          <cell r="A135">
            <v>16</v>
          </cell>
          <cell r="B135" t="str">
            <v>Supporting Local</v>
          </cell>
        </row>
        <row r="136">
          <cell r="A136">
            <v>667</v>
          </cell>
          <cell r="B136" t="str">
            <v>Commuter &amp; Express Bus</v>
          </cell>
        </row>
        <row r="137">
          <cell r="A137">
            <v>540</v>
          </cell>
          <cell r="B137" t="str">
            <v>Suburban Local</v>
          </cell>
        </row>
        <row r="138">
          <cell r="A138">
            <v>9</v>
          </cell>
          <cell r="B138" t="str">
            <v>Core Local</v>
          </cell>
        </row>
        <row r="139">
          <cell r="A139">
            <v>888</v>
          </cell>
          <cell r="B139" t="str">
            <v>Commuter Rail</v>
          </cell>
        </row>
        <row r="140">
          <cell r="A140">
            <v>74</v>
          </cell>
          <cell r="B140" t="str">
            <v>Core Local</v>
          </cell>
        </row>
        <row r="141">
          <cell r="A141" t="str">
            <v>MY RIDE</v>
          </cell>
          <cell r="B141" t="str">
            <v>General Demand Response</v>
          </cell>
        </row>
        <row r="142">
          <cell r="A142">
            <v>9</v>
          </cell>
          <cell r="B142" t="str">
            <v>Core Local</v>
          </cell>
        </row>
        <row r="143">
          <cell r="A143">
            <v>17</v>
          </cell>
          <cell r="B143" t="str">
            <v>Core Local</v>
          </cell>
        </row>
        <row r="144">
          <cell r="A144">
            <v>554</v>
          </cell>
          <cell r="B144" t="str">
            <v>Commuter &amp; Express Bus</v>
          </cell>
        </row>
        <row r="145">
          <cell r="A145">
            <v>54</v>
          </cell>
          <cell r="B145" t="str">
            <v>Core Local</v>
          </cell>
        </row>
        <row r="146">
          <cell r="A146">
            <v>64</v>
          </cell>
          <cell r="B146" t="str">
            <v>Core Local</v>
          </cell>
        </row>
        <row r="147">
          <cell r="A147">
            <v>673</v>
          </cell>
          <cell r="B147" t="str">
            <v>Commuter &amp; Express Bus</v>
          </cell>
        </row>
        <row r="148">
          <cell r="A148">
            <v>3</v>
          </cell>
          <cell r="B148" t="str">
            <v>Core Local</v>
          </cell>
        </row>
        <row r="149">
          <cell r="A149">
            <v>760</v>
          </cell>
          <cell r="B149" t="str">
            <v>Commuter &amp; Express Bus</v>
          </cell>
        </row>
        <row r="150">
          <cell r="A150">
            <v>7</v>
          </cell>
          <cell r="B150" t="str">
            <v>Core Local</v>
          </cell>
        </row>
        <row r="151">
          <cell r="A151">
            <v>923</v>
          </cell>
          <cell r="B151" t="str">
            <v>BRT - Arterial</v>
          </cell>
        </row>
        <row r="152">
          <cell r="A152">
            <v>475</v>
          </cell>
          <cell r="B152" t="str">
            <v>Commuter &amp; Express Bus</v>
          </cell>
        </row>
        <row r="153">
          <cell r="A153">
            <v>275</v>
          </cell>
          <cell r="B153" t="str">
            <v>Commuter &amp; Express Bus</v>
          </cell>
        </row>
        <row r="154">
          <cell r="A154">
            <v>30</v>
          </cell>
          <cell r="B154" t="str">
            <v>Supporting Local</v>
          </cell>
        </row>
        <row r="155">
          <cell r="A155">
            <v>62</v>
          </cell>
          <cell r="B155" t="str">
            <v>Core Local</v>
          </cell>
        </row>
        <row r="156">
          <cell r="A156">
            <v>682</v>
          </cell>
          <cell r="B156" t="str">
            <v>State Fair</v>
          </cell>
        </row>
        <row r="157">
          <cell r="A157">
            <v>294</v>
          </cell>
          <cell r="B157" t="str">
            <v>Commuter &amp; Express Bus</v>
          </cell>
        </row>
        <row r="158">
          <cell r="A158">
            <v>672</v>
          </cell>
          <cell r="B158" t="str">
            <v>Commuter &amp; Express Bus</v>
          </cell>
        </row>
        <row r="159">
          <cell r="A159">
            <v>11</v>
          </cell>
          <cell r="B159" t="str">
            <v>Core Local</v>
          </cell>
        </row>
        <row r="160">
          <cell r="A160">
            <v>472</v>
          </cell>
          <cell r="B160" t="str">
            <v>Commuter &amp; Express Bus</v>
          </cell>
        </row>
        <row r="161">
          <cell r="A161">
            <v>114</v>
          </cell>
          <cell r="B161" t="str">
            <v>Commuter &amp; Express Bus</v>
          </cell>
        </row>
        <row r="162">
          <cell r="A162">
            <v>7</v>
          </cell>
          <cell r="B162" t="str">
            <v>Core Local</v>
          </cell>
        </row>
        <row r="163">
          <cell r="A163">
            <v>440</v>
          </cell>
          <cell r="B163" t="str">
            <v>Suburban Local</v>
          </cell>
        </row>
        <row r="164">
          <cell r="A164">
            <v>470</v>
          </cell>
          <cell r="B164" t="str">
            <v>Commuter &amp; Express Bus</v>
          </cell>
        </row>
        <row r="165">
          <cell r="A165">
            <v>261</v>
          </cell>
          <cell r="B165" t="str">
            <v>Commuter &amp; Express Bus</v>
          </cell>
        </row>
        <row r="166">
          <cell r="A166">
            <v>923</v>
          </cell>
          <cell r="B166" t="str">
            <v>BRT - Arterial</v>
          </cell>
        </row>
        <row r="167">
          <cell r="A167">
            <v>478</v>
          </cell>
          <cell r="B167" t="str">
            <v>Commuter &amp; Express Bus</v>
          </cell>
        </row>
        <row r="168">
          <cell r="A168">
            <v>19</v>
          </cell>
          <cell r="B168" t="str">
            <v>Core Local</v>
          </cell>
        </row>
        <row r="169">
          <cell r="A169">
            <v>558</v>
          </cell>
          <cell r="B169" t="str">
            <v>Commuter &amp; Express Bus</v>
          </cell>
        </row>
        <row r="170">
          <cell r="A170">
            <v>19</v>
          </cell>
          <cell r="B170" t="str">
            <v>Core Local</v>
          </cell>
        </row>
        <row r="171">
          <cell r="A171">
            <v>552</v>
          </cell>
          <cell r="B171" t="str">
            <v>Commuter &amp; Express Bus</v>
          </cell>
        </row>
        <row r="172">
          <cell r="A172">
            <v>553</v>
          </cell>
          <cell r="B172" t="str">
            <v>Commuter &amp; Express Bus</v>
          </cell>
        </row>
        <row r="173">
          <cell r="A173">
            <v>758</v>
          </cell>
          <cell r="B173" t="str">
            <v>Commuter &amp; Express Bus</v>
          </cell>
        </row>
        <row r="174">
          <cell r="A174">
            <v>493</v>
          </cell>
          <cell r="B174" t="str">
            <v>Commuter &amp; Express Bus</v>
          </cell>
        </row>
        <row r="175">
          <cell r="A175">
            <v>538</v>
          </cell>
          <cell r="B175" t="str">
            <v>Suburban Local</v>
          </cell>
        </row>
        <row r="176">
          <cell r="A176">
            <v>68</v>
          </cell>
          <cell r="B176" t="str">
            <v>Core Local</v>
          </cell>
        </row>
        <row r="177">
          <cell r="A177">
            <v>263</v>
          </cell>
          <cell r="B177" t="str">
            <v>Commuter &amp; Express Bus</v>
          </cell>
        </row>
        <row r="178">
          <cell r="A178">
            <v>133</v>
          </cell>
          <cell r="B178" t="str">
            <v>Commuter &amp; Express Bus</v>
          </cell>
        </row>
        <row r="179">
          <cell r="A179">
            <v>663</v>
          </cell>
          <cell r="B179" t="str">
            <v>Commuter &amp; Express Bus</v>
          </cell>
        </row>
        <row r="180">
          <cell r="A180">
            <v>135</v>
          </cell>
          <cell r="B180" t="str">
            <v>Commuter &amp; Express Bus</v>
          </cell>
        </row>
        <row r="181">
          <cell r="A181">
            <v>83</v>
          </cell>
          <cell r="B181" t="str">
            <v>Supporting Local</v>
          </cell>
        </row>
        <row r="182">
          <cell r="A182">
            <v>515</v>
          </cell>
          <cell r="B182" t="str">
            <v>Suburban Local</v>
          </cell>
        </row>
        <row r="183">
          <cell r="A183">
            <v>805</v>
          </cell>
          <cell r="B183" t="str">
            <v>Suburban Local</v>
          </cell>
        </row>
        <row r="184">
          <cell r="A184">
            <v>141</v>
          </cell>
          <cell r="B184" t="str">
            <v>Core Local</v>
          </cell>
        </row>
        <row r="185">
          <cell r="A185">
            <v>23</v>
          </cell>
          <cell r="B185" t="str">
            <v>Supporting Local</v>
          </cell>
        </row>
        <row r="186">
          <cell r="A186">
            <v>774</v>
          </cell>
          <cell r="B186" t="str">
            <v>Commuter &amp; Express Bus</v>
          </cell>
        </row>
        <row r="187">
          <cell r="A187">
            <v>589</v>
          </cell>
          <cell r="B187" t="str">
            <v>Commuter &amp; Express Bus</v>
          </cell>
        </row>
        <row r="188">
          <cell r="A188">
            <v>65</v>
          </cell>
          <cell r="B188" t="str">
            <v>Supporting Local</v>
          </cell>
        </row>
        <row r="189">
          <cell r="A189">
            <v>113</v>
          </cell>
          <cell r="B189" t="str">
            <v>Commuter &amp; Express Bus</v>
          </cell>
        </row>
        <row r="190">
          <cell r="A190">
            <v>664</v>
          </cell>
          <cell r="B190" t="str">
            <v>Commuter &amp; Express Bus</v>
          </cell>
        </row>
        <row r="191">
          <cell r="A191">
            <v>62</v>
          </cell>
          <cell r="B191" t="str">
            <v>Core Local</v>
          </cell>
        </row>
        <row r="192">
          <cell r="A192">
            <v>776</v>
          </cell>
          <cell r="B192" t="str">
            <v>Commuter &amp; Express Bus</v>
          </cell>
        </row>
        <row r="193">
          <cell r="A193">
            <v>361</v>
          </cell>
          <cell r="B193" t="str">
            <v>Commuter &amp; Express Bus</v>
          </cell>
        </row>
        <row r="194">
          <cell r="A194">
            <v>484</v>
          </cell>
          <cell r="B194" t="str">
            <v>Commuter &amp; Express Bus</v>
          </cell>
        </row>
        <row r="195">
          <cell r="A195">
            <v>587</v>
          </cell>
          <cell r="B195" t="str">
            <v>Commuter &amp; Express Bus</v>
          </cell>
        </row>
        <row r="196">
          <cell r="A196">
            <v>790</v>
          </cell>
          <cell r="B196" t="str">
            <v>Commuter &amp; Express Bus</v>
          </cell>
        </row>
        <row r="197">
          <cell r="A197">
            <v>767</v>
          </cell>
          <cell r="B197" t="str">
            <v>Commuter &amp; Express Bus</v>
          </cell>
        </row>
        <row r="198">
          <cell r="A198">
            <v>705</v>
          </cell>
          <cell r="B198" t="str">
            <v>Suburban Local</v>
          </cell>
        </row>
        <row r="199">
          <cell r="A199">
            <v>351</v>
          </cell>
          <cell r="B199" t="str">
            <v>Commuter &amp; Express Bus</v>
          </cell>
        </row>
        <row r="200">
          <cell r="A200">
            <v>23</v>
          </cell>
          <cell r="B200" t="str">
            <v>Supporting Local</v>
          </cell>
        </row>
        <row r="201">
          <cell r="A201">
            <v>65</v>
          </cell>
          <cell r="B201" t="str">
            <v>Supporting Local</v>
          </cell>
        </row>
        <row r="202">
          <cell r="A202">
            <v>71</v>
          </cell>
          <cell r="B202" t="str">
            <v>Core Local</v>
          </cell>
        </row>
        <row r="203">
          <cell r="A203">
            <v>747</v>
          </cell>
          <cell r="B203" t="str">
            <v>Commuter &amp; Express Bus</v>
          </cell>
        </row>
        <row r="204">
          <cell r="A204">
            <v>420</v>
          </cell>
          <cell r="B204" t="str">
            <v>Suburban Local</v>
          </cell>
        </row>
        <row r="205">
          <cell r="A205">
            <v>515</v>
          </cell>
          <cell r="B205" t="str">
            <v>Suburban Local</v>
          </cell>
        </row>
        <row r="206">
          <cell r="A206">
            <v>67</v>
          </cell>
          <cell r="B206" t="str">
            <v>Core Local</v>
          </cell>
        </row>
        <row r="207">
          <cell r="A207">
            <v>763</v>
          </cell>
          <cell r="B207" t="str">
            <v>Commuter &amp; Express Bus</v>
          </cell>
        </row>
        <row r="208">
          <cell r="A208">
            <v>801</v>
          </cell>
          <cell r="B208" t="str">
            <v>Suburban Local</v>
          </cell>
        </row>
        <row r="209">
          <cell r="A209">
            <v>677</v>
          </cell>
          <cell r="B209" t="str">
            <v>Commuter &amp; Express Bus</v>
          </cell>
        </row>
        <row r="210">
          <cell r="A210">
            <v>612</v>
          </cell>
          <cell r="B210" t="str">
            <v>Suburban Local</v>
          </cell>
        </row>
        <row r="211">
          <cell r="A211">
            <v>265</v>
          </cell>
          <cell r="B211" t="str">
            <v>Commuter &amp; Express Bus</v>
          </cell>
        </row>
        <row r="212">
          <cell r="A212">
            <v>46</v>
          </cell>
          <cell r="B212" t="str">
            <v>Supporting Local</v>
          </cell>
        </row>
        <row r="213">
          <cell r="A213">
            <v>761</v>
          </cell>
          <cell r="B213" t="str">
            <v>Commuter &amp; Express Bus</v>
          </cell>
        </row>
        <row r="214">
          <cell r="A214" t="str">
            <v>SW Flex</v>
          </cell>
          <cell r="B214" t="str">
            <v>Suburban Local</v>
          </cell>
        </row>
        <row r="215">
          <cell r="A215">
            <v>32</v>
          </cell>
          <cell r="B215" t="str">
            <v>Supporting Local</v>
          </cell>
        </row>
        <row r="216">
          <cell r="A216">
            <v>46</v>
          </cell>
          <cell r="B216" t="str">
            <v>Supporting Local</v>
          </cell>
        </row>
        <row r="217">
          <cell r="A217">
            <v>765</v>
          </cell>
          <cell r="B217" t="str">
            <v>Commuter &amp; Express Bus</v>
          </cell>
        </row>
        <row r="218">
          <cell r="A218">
            <v>32</v>
          </cell>
          <cell r="B218" t="str">
            <v>Supporting Local</v>
          </cell>
        </row>
        <row r="219">
          <cell r="A219">
            <v>67</v>
          </cell>
          <cell r="B219" t="str">
            <v>Core Local</v>
          </cell>
        </row>
        <row r="220">
          <cell r="A220">
            <v>615</v>
          </cell>
          <cell r="B220" t="str">
            <v>Suburban Local</v>
          </cell>
        </row>
        <row r="221">
          <cell r="A221">
            <v>777</v>
          </cell>
          <cell r="B221" t="str">
            <v>Commuter &amp; Express Bus</v>
          </cell>
        </row>
        <row r="222">
          <cell r="A222">
            <v>764</v>
          </cell>
          <cell r="B222" t="str">
            <v>Commuter &amp; Express Bus</v>
          </cell>
        </row>
        <row r="223">
          <cell r="A223">
            <v>783</v>
          </cell>
          <cell r="B223" t="str">
            <v>Commuter &amp; Express Bus</v>
          </cell>
        </row>
        <row r="224">
          <cell r="A224">
            <v>756</v>
          </cell>
          <cell r="B224" t="str">
            <v>Commuter &amp; Express Bus</v>
          </cell>
        </row>
        <row r="225">
          <cell r="A225">
            <v>903</v>
          </cell>
          <cell r="B225" t="str">
            <v>BRT - Highway</v>
          </cell>
        </row>
        <row r="226">
          <cell r="A226">
            <v>452</v>
          </cell>
          <cell r="B226" t="str">
            <v>Commuter &amp; Express Bus</v>
          </cell>
        </row>
        <row r="227">
          <cell r="A227">
            <v>442</v>
          </cell>
          <cell r="B227" t="str">
            <v>Suburban Local</v>
          </cell>
        </row>
        <row r="228">
          <cell r="A228">
            <v>350</v>
          </cell>
          <cell r="B228" t="str">
            <v>Commuter &amp; Express Bus</v>
          </cell>
        </row>
        <row r="229">
          <cell r="A229">
            <v>643</v>
          </cell>
          <cell r="B229" t="str">
            <v>Commuter &amp; Express Bus</v>
          </cell>
        </row>
        <row r="230">
          <cell r="A230">
            <v>674</v>
          </cell>
          <cell r="B230" t="str">
            <v>Commuter &amp; Express Bus</v>
          </cell>
        </row>
        <row r="231">
          <cell r="A231">
            <v>542</v>
          </cell>
          <cell r="B231" t="str">
            <v>Suburban Local</v>
          </cell>
        </row>
        <row r="232">
          <cell r="A232">
            <v>824</v>
          </cell>
          <cell r="B232" t="str">
            <v>Core Local</v>
          </cell>
        </row>
        <row r="233">
          <cell r="A233">
            <v>61</v>
          </cell>
          <cell r="B233" t="str">
            <v>Core Local</v>
          </cell>
        </row>
        <row r="234">
          <cell r="A234">
            <v>742</v>
          </cell>
          <cell r="B234" t="str">
            <v>Commuter &amp; Express Bus</v>
          </cell>
        </row>
        <row r="235">
          <cell r="A235">
            <v>670</v>
          </cell>
          <cell r="B235" t="str">
            <v>Commuter &amp; Express Bus</v>
          </cell>
        </row>
        <row r="236">
          <cell r="A236">
            <v>612</v>
          </cell>
          <cell r="B236" t="str">
            <v>Suburban Local</v>
          </cell>
        </row>
        <row r="237">
          <cell r="A237">
            <v>497</v>
          </cell>
          <cell r="B237" t="str">
            <v>Suburban Local</v>
          </cell>
        </row>
        <row r="238">
          <cell r="A238">
            <v>80</v>
          </cell>
          <cell r="B238" t="str">
            <v>Supporting Local</v>
          </cell>
        </row>
        <row r="239">
          <cell r="A239">
            <v>903</v>
          </cell>
          <cell r="B239" t="str">
            <v>BRT - Highway</v>
          </cell>
        </row>
        <row r="240">
          <cell r="A240">
            <v>724</v>
          </cell>
          <cell r="B240" t="str">
            <v>Suburban Local</v>
          </cell>
        </row>
        <row r="241">
          <cell r="A241">
            <v>671</v>
          </cell>
          <cell r="B241" t="str">
            <v>Commuter &amp; Express Bus</v>
          </cell>
        </row>
        <row r="242">
          <cell r="A242">
            <v>499</v>
          </cell>
          <cell r="B242" t="str">
            <v>Suburban Local</v>
          </cell>
        </row>
        <row r="243">
          <cell r="A243">
            <v>724</v>
          </cell>
          <cell r="B243" t="str">
            <v>Suburban Local</v>
          </cell>
        </row>
        <row r="244">
          <cell r="A244">
            <v>772</v>
          </cell>
          <cell r="B244" t="str">
            <v>Commuter &amp; Express Bus</v>
          </cell>
        </row>
        <row r="245">
          <cell r="A245">
            <v>668</v>
          </cell>
          <cell r="B245" t="str">
            <v>Commuter &amp; Express Bus</v>
          </cell>
        </row>
        <row r="246">
          <cell r="A246">
            <v>722</v>
          </cell>
          <cell r="B246" t="str">
            <v>Suburban Local</v>
          </cell>
        </row>
        <row r="247">
          <cell r="A247">
            <v>722</v>
          </cell>
          <cell r="B247" t="str">
            <v>Suburban Local</v>
          </cell>
        </row>
        <row r="248">
          <cell r="A248">
            <v>495</v>
          </cell>
          <cell r="B248" t="str">
            <v>Commuter &amp; Express Bus</v>
          </cell>
        </row>
        <row r="249">
          <cell r="A249">
            <v>262</v>
          </cell>
          <cell r="B249" t="str">
            <v>Core Local</v>
          </cell>
        </row>
        <row r="250">
          <cell r="A250">
            <v>436</v>
          </cell>
          <cell r="B250" t="str">
            <v>Suburban Local</v>
          </cell>
        </row>
        <row r="251">
          <cell r="A251">
            <v>831</v>
          </cell>
          <cell r="B251" t="str">
            <v>Suburban Local</v>
          </cell>
        </row>
        <row r="252">
          <cell r="A252">
            <v>39</v>
          </cell>
          <cell r="B252" t="str">
            <v>Supporting Local</v>
          </cell>
        </row>
        <row r="253">
          <cell r="A253">
            <v>491</v>
          </cell>
          <cell r="B253" t="str">
            <v>Commuter &amp; Express Bus</v>
          </cell>
        </row>
        <row r="254">
          <cell r="A254">
            <v>495</v>
          </cell>
          <cell r="B254" t="str">
            <v>Commuter &amp; Express Bus</v>
          </cell>
        </row>
        <row r="255">
          <cell r="A255">
            <v>717</v>
          </cell>
          <cell r="B255" t="str">
            <v>Suburban Local</v>
          </cell>
        </row>
        <row r="256">
          <cell r="A256">
            <v>645</v>
          </cell>
          <cell r="B256" t="str">
            <v>Commuter &amp; Express Bus</v>
          </cell>
        </row>
        <row r="257">
          <cell r="A257">
            <v>223</v>
          </cell>
          <cell r="B257" t="str">
            <v>Suburban Local</v>
          </cell>
        </row>
        <row r="258">
          <cell r="A258">
            <v>535</v>
          </cell>
          <cell r="B258" t="str">
            <v>Commuter &amp; Express Bus</v>
          </cell>
        </row>
        <row r="259">
          <cell r="A259">
            <v>535</v>
          </cell>
          <cell r="B259" t="str">
            <v>Commuter &amp; Express Bus</v>
          </cell>
        </row>
        <row r="260">
          <cell r="A260">
            <v>227</v>
          </cell>
          <cell r="B260" t="str">
            <v>Suburban Local</v>
          </cell>
        </row>
        <row r="261">
          <cell r="A261">
            <v>716</v>
          </cell>
          <cell r="B261" t="str">
            <v>Suburban Local</v>
          </cell>
        </row>
        <row r="262">
          <cell r="A262">
            <v>579</v>
          </cell>
          <cell r="B262" t="str">
            <v>Commuter &amp; Express Bus</v>
          </cell>
        </row>
        <row r="263">
          <cell r="A263">
            <v>652</v>
          </cell>
          <cell r="B263" t="str">
            <v>Commuter &amp; Express Bus</v>
          </cell>
        </row>
        <row r="264">
          <cell r="A264">
            <v>27</v>
          </cell>
          <cell r="B264" t="str">
            <v>Supporting Local</v>
          </cell>
        </row>
        <row r="265">
          <cell r="A265">
            <v>782</v>
          </cell>
          <cell r="B265" t="str">
            <v>Commuter &amp; Express Bus</v>
          </cell>
        </row>
        <row r="266">
          <cell r="A266">
            <v>489</v>
          </cell>
          <cell r="B266" t="str">
            <v>Suburban Local</v>
          </cell>
        </row>
        <row r="267">
          <cell r="A267">
            <v>721</v>
          </cell>
          <cell r="B267" t="str">
            <v>Suburban Local</v>
          </cell>
        </row>
        <row r="268">
          <cell r="A268">
            <v>225</v>
          </cell>
          <cell r="B268" t="str">
            <v>Suburban Local</v>
          </cell>
        </row>
        <row r="269">
          <cell r="A269">
            <v>852</v>
          </cell>
          <cell r="B269" t="str">
            <v>Commuter &amp; Express Bus</v>
          </cell>
        </row>
        <row r="270">
          <cell r="A270">
            <v>479</v>
          </cell>
          <cell r="B270" t="str">
            <v>Commuter &amp; Express Bus</v>
          </cell>
        </row>
        <row r="271">
          <cell r="A271">
            <v>87</v>
          </cell>
          <cell r="B271" t="str">
            <v>Supporting Local</v>
          </cell>
        </row>
        <row r="272">
          <cell r="A272">
            <v>444</v>
          </cell>
          <cell r="B272" t="str">
            <v>Suburban Local</v>
          </cell>
        </row>
        <row r="273">
          <cell r="A273">
            <v>645</v>
          </cell>
          <cell r="B273" t="str">
            <v>Commuter &amp; Express Bus</v>
          </cell>
        </row>
        <row r="274">
          <cell r="A274">
            <v>16</v>
          </cell>
          <cell r="B274" t="str">
            <v>Supporting Local</v>
          </cell>
        </row>
        <row r="275">
          <cell r="A275">
            <v>444</v>
          </cell>
          <cell r="B275" t="str">
            <v>Suburban Local</v>
          </cell>
        </row>
        <row r="276">
          <cell r="A276">
            <v>87</v>
          </cell>
          <cell r="B276" t="str">
            <v>Supporting Local</v>
          </cell>
        </row>
        <row r="277">
          <cell r="A277">
            <v>537</v>
          </cell>
          <cell r="B277" t="str">
            <v>Suburban Local</v>
          </cell>
        </row>
        <row r="278">
          <cell r="A278">
            <v>16</v>
          </cell>
          <cell r="B278" t="str">
            <v>Supporting Local</v>
          </cell>
        </row>
        <row r="279">
          <cell r="A279">
            <v>721</v>
          </cell>
          <cell r="B279" t="str">
            <v>Suburban Local</v>
          </cell>
        </row>
        <row r="280">
          <cell r="A280">
            <v>129</v>
          </cell>
          <cell r="B280" t="str">
            <v>Supporting Local</v>
          </cell>
        </row>
        <row r="281">
          <cell r="A281">
            <v>272</v>
          </cell>
          <cell r="B281" t="str">
            <v>Commuter &amp; Express Bus</v>
          </cell>
        </row>
        <row r="282">
          <cell r="A282">
            <v>252</v>
          </cell>
          <cell r="B282" t="str">
            <v>Commuter &amp; Express Bus</v>
          </cell>
        </row>
        <row r="283">
          <cell r="A283">
            <v>682</v>
          </cell>
          <cell r="B283" t="str">
            <v>Special Event</v>
          </cell>
        </row>
        <row r="284">
          <cell r="A284">
            <v>588</v>
          </cell>
          <cell r="B284" t="str">
            <v>Commuter &amp; Express Bus</v>
          </cell>
        </row>
        <row r="285">
          <cell r="A285">
            <v>25</v>
          </cell>
          <cell r="B285" t="str">
            <v>Core Local</v>
          </cell>
        </row>
        <row r="286">
          <cell r="A286">
            <v>84</v>
          </cell>
          <cell r="B286" t="str">
            <v>Supporting Local</v>
          </cell>
        </row>
        <row r="287">
          <cell r="A287">
            <v>604</v>
          </cell>
          <cell r="B287" t="str">
            <v>Suburban Local</v>
          </cell>
        </row>
        <row r="288">
          <cell r="A288">
            <v>771</v>
          </cell>
          <cell r="B288" t="str">
            <v>Suburban Local</v>
          </cell>
        </row>
        <row r="289">
          <cell r="A289">
            <v>111</v>
          </cell>
          <cell r="B289" t="str">
            <v>Commuter &amp; Express Bus</v>
          </cell>
        </row>
        <row r="290">
          <cell r="A290">
            <v>498</v>
          </cell>
          <cell r="B290" t="str">
            <v>Commuter &amp; Express Bus</v>
          </cell>
        </row>
        <row r="291">
          <cell r="A291">
            <v>71</v>
          </cell>
          <cell r="B291" t="str">
            <v>Core Local</v>
          </cell>
        </row>
        <row r="292">
          <cell r="A292">
            <v>83</v>
          </cell>
          <cell r="B292" t="str">
            <v>Supporting Local</v>
          </cell>
        </row>
        <row r="293">
          <cell r="A293">
            <v>84</v>
          </cell>
          <cell r="B293" t="str">
            <v>Supporting Local</v>
          </cell>
        </row>
        <row r="294">
          <cell r="A294">
            <v>30</v>
          </cell>
          <cell r="B294" t="str">
            <v>Supporting Local</v>
          </cell>
        </row>
        <row r="295">
          <cell r="A295">
            <v>426</v>
          </cell>
          <cell r="B295" t="str">
            <v>Suburban Local</v>
          </cell>
        </row>
        <row r="296">
          <cell r="A296">
            <v>793</v>
          </cell>
          <cell r="B296" t="str">
            <v>Commuter &amp; Express Bus</v>
          </cell>
        </row>
        <row r="297">
          <cell r="A297">
            <v>492</v>
          </cell>
          <cell r="B297" t="str">
            <v>Commuter &amp; Express Bus</v>
          </cell>
        </row>
        <row r="298">
          <cell r="A298">
            <v>741</v>
          </cell>
          <cell r="B298" t="str">
            <v>Suburban Local</v>
          </cell>
        </row>
        <row r="299">
          <cell r="A299">
            <v>614</v>
          </cell>
          <cell r="B299" t="str">
            <v>Suburban Local</v>
          </cell>
        </row>
        <row r="300">
          <cell r="A300">
            <v>30</v>
          </cell>
          <cell r="B300" t="str">
            <v>Supporting Local</v>
          </cell>
        </row>
        <row r="301">
          <cell r="A301">
            <v>440</v>
          </cell>
          <cell r="B301" t="str">
            <v>Suburban Local</v>
          </cell>
        </row>
        <row r="302">
          <cell r="A302">
            <v>692</v>
          </cell>
          <cell r="B302" t="str">
            <v>Commuter &amp; Express Bus</v>
          </cell>
        </row>
        <row r="303">
          <cell r="A303">
            <v>445</v>
          </cell>
          <cell r="B303" t="str">
            <v>Suburban Local</v>
          </cell>
        </row>
        <row r="304">
          <cell r="A304">
            <v>440</v>
          </cell>
          <cell r="B304" t="str">
            <v>Suburban Local</v>
          </cell>
        </row>
        <row r="305">
          <cell r="A305">
            <v>539</v>
          </cell>
          <cell r="B305" t="str">
            <v>Suburban Local</v>
          </cell>
        </row>
        <row r="306">
          <cell r="A306">
            <v>679</v>
          </cell>
          <cell r="B306" t="str">
            <v>Commuter &amp; Express Bus</v>
          </cell>
        </row>
        <row r="307">
          <cell r="A307">
            <v>421</v>
          </cell>
          <cell r="B307" t="str">
            <v>Suburban Local</v>
          </cell>
        </row>
        <row r="308">
          <cell r="A308">
            <v>740</v>
          </cell>
          <cell r="B308" t="str">
            <v>Suburban Local</v>
          </cell>
        </row>
        <row r="309">
          <cell r="A309">
            <v>780</v>
          </cell>
          <cell r="B309" t="str">
            <v>Commuter &amp; Express Bus</v>
          </cell>
        </row>
        <row r="310">
          <cell r="A310">
            <v>445</v>
          </cell>
          <cell r="B310" t="str">
            <v>Suburban Local</v>
          </cell>
        </row>
        <row r="311">
          <cell r="A311">
            <v>83</v>
          </cell>
          <cell r="B311" t="str">
            <v>Supporting Local</v>
          </cell>
        </row>
        <row r="312">
          <cell r="A312">
            <v>219</v>
          </cell>
          <cell r="B312" t="str">
            <v>Suburban Local</v>
          </cell>
        </row>
        <row r="313">
          <cell r="A313">
            <v>789</v>
          </cell>
          <cell r="B313" t="str">
            <v>Commuter &amp; Express Bus</v>
          </cell>
        </row>
        <row r="314">
          <cell r="A314">
            <v>723</v>
          </cell>
          <cell r="B314" t="str">
            <v>Suburban Local</v>
          </cell>
        </row>
        <row r="315">
          <cell r="A315">
            <v>364</v>
          </cell>
          <cell r="B315" t="str">
            <v>Commuter &amp; Express Bus</v>
          </cell>
        </row>
        <row r="316">
          <cell r="A316">
            <v>723</v>
          </cell>
          <cell r="B316" t="str">
            <v>Suburban Local</v>
          </cell>
        </row>
        <row r="317">
          <cell r="A317">
            <v>791</v>
          </cell>
          <cell r="B317" t="str">
            <v>Suburban Local</v>
          </cell>
        </row>
        <row r="318">
          <cell r="A318">
            <v>70</v>
          </cell>
          <cell r="B318" t="str">
            <v>Core Local</v>
          </cell>
        </row>
        <row r="319">
          <cell r="A319">
            <v>538</v>
          </cell>
          <cell r="B319" t="str">
            <v>Suburban Local</v>
          </cell>
        </row>
        <row r="320">
          <cell r="A320">
            <v>539</v>
          </cell>
          <cell r="B320" t="str">
            <v>Suburban Local</v>
          </cell>
        </row>
        <row r="321">
          <cell r="A321">
            <v>600</v>
          </cell>
          <cell r="B321" t="str">
            <v>Suburban Local</v>
          </cell>
        </row>
        <row r="322">
          <cell r="A322">
            <v>805</v>
          </cell>
          <cell r="B322" t="str">
            <v>Suburban Local</v>
          </cell>
        </row>
        <row r="323">
          <cell r="A323">
            <v>70</v>
          </cell>
          <cell r="B323" t="str">
            <v>Core Local</v>
          </cell>
        </row>
        <row r="324">
          <cell r="A324">
            <v>788</v>
          </cell>
          <cell r="B324" t="str">
            <v>Suburban Local</v>
          </cell>
        </row>
        <row r="325">
          <cell r="A325">
            <v>115</v>
          </cell>
          <cell r="B325" t="str">
            <v>Commuter &amp; Express Bus</v>
          </cell>
        </row>
        <row r="326">
          <cell r="A326">
            <v>538</v>
          </cell>
          <cell r="B326" t="str">
            <v>Suburban Local</v>
          </cell>
        </row>
        <row r="327">
          <cell r="A327" t="str">
            <v xml:space="preserve">SW Prime </v>
          </cell>
          <cell r="B327" t="str">
            <v>General Demand Response</v>
          </cell>
        </row>
        <row r="328">
          <cell r="A328">
            <v>615</v>
          </cell>
          <cell r="B328" t="str">
            <v>Suburban Local</v>
          </cell>
        </row>
        <row r="329">
          <cell r="A329">
            <v>795</v>
          </cell>
          <cell r="B329" t="str">
            <v>Commuter &amp; Express Bus</v>
          </cell>
        </row>
        <row r="330">
          <cell r="A330">
            <v>762</v>
          </cell>
          <cell r="B330" t="str">
            <v>Commuter &amp; Express Bus</v>
          </cell>
        </row>
        <row r="331">
          <cell r="A331">
            <v>415</v>
          </cell>
          <cell r="B331" t="str">
            <v>Suburban Local</v>
          </cell>
        </row>
        <row r="332">
          <cell r="A332">
            <v>80</v>
          </cell>
          <cell r="B332" t="str">
            <v>Supporting Local</v>
          </cell>
        </row>
        <row r="333">
          <cell r="A333">
            <v>118</v>
          </cell>
          <cell r="B333" t="str">
            <v>Commuter &amp; Express Bus</v>
          </cell>
        </row>
        <row r="334">
          <cell r="A334">
            <v>417</v>
          </cell>
          <cell r="B334" t="str">
            <v>Commuter &amp; Express Bus</v>
          </cell>
        </row>
        <row r="335">
          <cell r="A335">
            <v>787</v>
          </cell>
          <cell r="B335" t="str">
            <v>Suburban Local</v>
          </cell>
        </row>
        <row r="336">
          <cell r="A336">
            <v>353</v>
          </cell>
          <cell r="B336" t="str">
            <v>Commuter &amp; Express Bus</v>
          </cell>
        </row>
        <row r="337">
          <cell r="A337">
            <v>602</v>
          </cell>
          <cell r="B337" t="str">
            <v>Commuter &amp; Express Bus</v>
          </cell>
        </row>
        <row r="338">
          <cell r="A338">
            <v>540</v>
          </cell>
          <cell r="B338" t="str">
            <v>Suburban Local</v>
          </cell>
        </row>
        <row r="339">
          <cell r="A339">
            <v>540</v>
          </cell>
          <cell r="B339" t="str">
            <v>Suburban Local</v>
          </cell>
        </row>
        <row r="340">
          <cell r="A340">
            <v>420</v>
          </cell>
          <cell r="B340" t="str">
            <v>Suburban Local</v>
          </cell>
        </row>
        <row r="341">
          <cell r="A341">
            <v>442</v>
          </cell>
          <cell r="B341" t="str">
            <v>Suburban Local</v>
          </cell>
        </row>
        <row r="342">
          <cell r="A342">
            <v>716</v>
          </cell>
          <cell r="B342" t="str">
            <v>Suburban Local</v>
          </cell>
        </row>
        <row r="343">
          <cell r="A343">
            <v>420</v>
          </cell>
          <cell r="B343" t="str">
            <v>Suburban Local</v>
          </cell>
        </row>
        <row r="344">
          <cell r="A344">
            <v>442</v>
          </cell>
          <cell r="B344" t="str">
            <v>Suburban Local</v>
          </cell>
        </row>
        <row r="345">
          <cell r="A345">
            <v>80</v>
          </cell>
          <cell r="B345" t="str">
            <v>Supporting Local</v>
          </cell>
        </row>
        <row r="346">
          <cell r="A346">
            <v>691</v>
          </cell>
          <cell r="B346" t="str">
            <v>Commuter &amp; Express Bus</v>
          </cell>
        </row>
        <row r="347">
          <cell r="A347">
            <v>225</v>
          </cell>
          <cell r="B347" t="str">
            <v>Suburban Local</v>
          </cell>
        </row>
        <row r="348">
          <cell r="A348">
            <v>227</v>
          </cell>
          <cell r="B348" t="str">
            <v>Suburban Local</v>
          </cell>
        </row>
        <row r="349">
          <cell r="A349">
            <v>465</v>
          </cell>
          <cell r="B349" t="str">
            <v>Commuter &amp; Express Bus</v>
          </cell>
        </row>
        <row r="350">
          <cell r="A350">
            <v>465</v>
          </cell>
          <cell r="B350" t="str">
            <v>Commuter &amp; Express Bus</v>
          </cell>
        </row>
        <row r="351">
          <cell r="A351" t="str">
            <v xml:space="preserve">State Fair </v>
          </cell>
          <cell r="B351" t="str">
            <v>Special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54E8-285E-41E3-B7D4-5676D09A427A}">
  <sheetPr>
    <pageSetUpPr fitToPage="1"/>
  </sheetPr>
  <dimension ref="A1:Q131"/>
  <sheetViews>
    <sheetView topLeftCell="A67" workbookViewId="0">
      <selection activeCell="K15" sqref="K15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40.7109375" customWidth="1"/>
    <col min="14" max="14" width="14.7109375" bestFit="1" customWidth="1"/>
    <col min="15" max="15" width="13.7109375" bestFit="1" customWidth="1"/>
  </cols>
  <sheetData>
    <row r="1" spans="1:17" ht="18.75" x14ac:dyDescent="0.3">
      <c r="A1" s="40" t="s">
        <v>36</v>
      </c>
    </row>
    <row r="2" spans="1:17" ht="46.5" x14ac:dyDescent="0.7">
      <c r="A2" s="123" t="s">
        <v>75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7" ht="48.75" thickBot="1" x14ac:dyDescent="0.3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41" t="s">
        <v>65</v>
      </c>
    </row>
    <row r="5" spans="1:17" ht="15.75" x14ac:dyDescent="0.25">
      <c r="A5" s="49" t="s">
        <v>11</v>
      </c>
      <c r="B5" s="122">
        <v>53</v>
      </c>
      <c r="C5" s="17" t="s">
        <v>74</v>
      </c>
      <c r="D5" s="16" t="s">
        <v>12</v>
      </c>
      <c r="E5" s="116">
        <v>251644.13985214912</v>
      </c>
      <c r="F5" s="116">
        <v>60022.723691944346</v>
      </c>
      <c r="G5" s="116">
        <f>E5-F5</f>
        <v>191621.41616020477</v>
      </c>
      <c r="H5" s="51">
        <v>45881.719877469972</v>
      </c>
      <c r="I5" s="51">
        <v>994.15000000000089</v>
      </c>
      <c r="J5" s="50">
        <f>G5/H5</f>
        <v>4.1764218227202869</v>
      </c>
      <c r="K5" s="52">
        <f t="shared" ref="K5:K36" si="0">J5/$G$130</f>
        <v>0.14853517598468297</v>
      </c>
      <c r="L5" s="53">
        <f>H5/I5</f>
        <v>46.151707365558451</v>
      </c>
      <c r="M5" s="54"/>
    </row>
    <row r="6" spans="1:17" ht="15.75" x14ac:dyDescent="0.25">
      <c r="A6" s="49" t="s">
        <v>11</v>
      </c>
      <c r="B6" s="122">
        <v>94</v>
      </c>
      <c r="C6" s="17" t="s">
        <v>74</v>
      </c>
      <c r="D6" s="16" t="s">
        <v>12</v>
      </c>
      <c r="E6" s="116">
        <v>3003602.4700482809</v>
      </c>
      <c r="F6" s="116">
        <v>265606.61328572076</v>
      </c>
      <c r="G6" s="116">
        <f t="shared" ref="G6:G69" si="1">E6-F6</f>
        <v>2737995.8567625601</v>
      </c>
      <c r="H6" s="51">
        <v>205723.05756138184</v>
      </c>
      <c r="I6" s="51">
        <v>11503.599999999957</v>
      </c>
      <c r="J6" s="50">
        <f t="shared" ref="J6:J69" si="2">G6/H6</f>
        <v>13.30913456769726</v>
      </c>
      <c r="K6" s="52">
        <f t="shared" si="0"/>
        <v>0.47334170951369919</v>
      </c>
      <c r="L6" s="53">
        <f t="shared" ref="L6:L69" si="3">H6/I6</f>
        <v>17.883363256839825</v>
      </c>
      <c r="M6" s="54"/>
    </row>
    <row r="7" spans="1:17" ht="15.75" x14ac:dyDescent="0.25">
      <c r="A7" s="49" t="s">
        <v>11</v>
      </c>
      <c r="B7" s="122">
        <v>111</v>
      </c>
      <c r="C7" s="17" t="s">
        <v>74</v>
      </c>
      <c r="D7" s="16" t="s">
        <v>12</v>
      </c>
      <c r="E7" s="116">
        <v>39331.725538217768</v>
      </c>
      <c r="F7" s="116">
        <v>7529.8799286872509</v>
      </c>
      <c r="G7" s="116">
        <f t="shared" si="1"/>
        <v>31801.845609530516</v>
      </c>
      <c r="H7" s="51">
        <v>4144.3165898187654</v>
      </c>
      <c r="I7" s="51">
        <v>130.42999999999998</v>
      </c>
      <c r="J7" s="50">
        <f t="shared" si="2"/>
        <v>7.673604301287523</v>
      </c>
      <c r="K7" s="52">
        <f t="shared" si="0"/>
        <v>0.27291308534207415</v>
      </c>
      <c r="L7" s="53">
        <f t="shared" si="3"/>
        <v>31.774258911437293</v>
      </c>
      <c r="M7" s="54"/>
    </row>
    <row r="8" spans="1:17" ht="15.75" x14ac:dyDescent="0.25">
      <c r="A8" s="49" t="s">
        <v>11</v>
      </c>
      <c r="B8" s="122">
        <v>113</v>
      </c>
      <c r="C8" s="17" t="s">
        <v>74</v>
      </c>
      <c r="D8" s="16" t="s">
        <v>12</v>
      </c>
      <c r="E8" s="116">
        <v>135304.22338334727</v>
      </c>
      <c r="F8" s="116">
        <v>33546.561169734188</v>
      </c>
      <c r="G8" s="116">
        <f t="shared" si="1"/>
        <v>101757.66221361308</v>
      </c>
      <c r="H8" s="51">
        <v>21838.321767019221</v>
      </c>
      <c r="I8" s="51">
        <v>414.40999999999997</v>
      </c>
      <c r="J8" s="50">
        <f t="shared" si="2"/>
        <v>4.6595916709721736</v>
      </c>
      <c r="K8" s="52">
        <f t="shared" si="0"/>
        <v>0.16571919653791367</v>
      </c>
      <c r="L8" s="53">
        <f t="shared" si="3"/>
        <v>52.697381257738044</v>
      </c>
      <c r="M8" s="54"/>
    </row>
    <row r="9" spans="1:17" ht="15.75" x14ac:dyDescent="0.25">
      <c r="A9" s="49" t="s">
        <v>11</v>
      </c>
      <c r="B9" s="122">
        <v>114</v>
      </c>
      <c r="C9" s="17" t="s">
        <v>74</v>
      </c>
      <c r="D9" s="16" t="s">
        <v>12</v>
      </c>
      <c r="E9" s="116">
        <v>164973.68943805972</v>
      </c>
      <c r="F9" s="116">
        <v>35840.09893198112</v>
      </c>
      <c r="G9" s="116">
        <f t="shared" si="1"/>
        <v>129133.5905060786</v>
      </c>
      <c r="H9" s="51">
        <v>24430.791739049488</v>
      </c>
      <c r="I9" s="51">
        <v>436.23000000000042</v>
      </c>
      <c r="J9" s="50">
        <f t="shared" si="2"/>
        <v>5.2856899557485528</v>
      </c>
      <c r="K9" s="52">
        <f t="shared" si="0"/>
        <v>0.18798649205079704</v>
      </c>
      <c r="L9" s="53">
        <f t="shared" si="3"/>
        <v>56.004382410768322</v>
      </c>
      <c r="M9" s="54"/>
    </row>
    <row r="10" spans="1:17" ht="15.75" x14ac:dyDescent="0.25">
      <c r="A10" s="49" t="s">
        <v>11</v>
      </c>
      <c r="B10" s="122">
        <v>115</v>
      </c>
      <c r="C10" s="17" t="s">
        <v>74</v>
      </c>
      <c r="D10" s="16" t="s">
        <v>12</v>
      </c>
      <c r="E10" s="116">
        <v>20586.976446126904</v>
      </c>
      <c r="F10" s="116">
        <v>2080.8156041554835</v>
      </c>
      <c r="G10" s="116">
        <f t="shared" si="1"/>
        <v>18506.160841971421</v>
      </c>
      <c r="H10" s="51">
        <v>2155.0900687736284</v>
      </c>
      <c r="I10" s="51">
        <v>73.099999999999994</v>
      </c>
      <c r="J10" s="50">
        <f t="shared" si="2"/>
        <v>8.5871867306699166</v>
      </c>
      <c r="K10" s="52">
        <f t="shared" si="0"/>
        <v>0.30540480497312456</v>
      </c>
      <c r="L10" s="53">
        <f t="shared" si="3"/>
        <v>29.48139628965292</v>
      </c>
      <c r="M10" s="55"/>
      <c r="N10" s="34"/>
      <c r="O10" s="34"/>
      <c r="P10" s="34"/>
      <c r="Q10" s="34"/>
    </row>
    <row r="11" spans="1:17" ht="15.75" x14ac:dyDescent="0.25">
      <c r="A11" s="49" t="s">
        <v>15</v>
      </c>
      <c r="B11" s="122">
        <v>118</v>
      </c>
      <c r="C11" s="17" t="s">
        <v>74</v>
      </c>
      <c r="D11" s="17" t="s">
        <v>12</v>
      </c>
      <c r="E11" s="116">
        <v>14583</v>
      </c>
      <c r="F11" s="116">
        <v>13226</v>
      </c>
      <c r="G11" s="116">
        <f t="shared" si="1"/>
        <v>1357</v>
      </c>
      <c r="H11" s="51">
        <v>3393</v>
      </c>
      <c r="I11" s="51">
        <v>145</v>
      </c>
      <c r="J11" s="50">
        <f t="shared" si="2"/>
        <v>0.39994105511346889</v>
      </c>
      <c r="K11" s="52">
        <f t="shared" si="0"/>
        <v>1.4223973900721935E-2</v>
      </c>
      <c r="L11" s="53">
        <f t="shared" si="3"/>
        <v>23.4</v>
      </c>
      <c r="M11" s="56"/>
      <c r="N11" s="36"/>
      <c r="O11" s="37"/>
      <c r="P11" s="36"/>
      <c r="Q11" s="38"/>
    </row>
    <row r="12" spans="1:17" ht="15.75" x14ac:dyDescent="0.25">
      <c r="A12" s="49" t="s">
        <v>11</v>
      </c>
      <c r="B12" s="122">
        <v>133</v>
      </c>
      <c r="C12" s="17" t="s">
        <v>74</v>
      </c>
      <c r="D12" s="16" t="s">
        <v>12</v>
      </c>
      <c r="E12" s="116">
        <v>142623.38923034153</v>
      </c>
      <c r="F12" s="116">
        <v>27141.693438611535</v>
      </c>
      <c r="G12" s="116">
        <f t="shared" si="1"/>
        <v>115481.69579173</v>
      </c>
      <c r="H12" s="51">
        <v>13287.260645427708</v>
      </c>
      <c r="I12" s="51">
        <v>448.40000000000043</v>
      </c>
      <c r="J12" s="50">
        <f t="shared" si="2"/>
        <v>8.6911590638111331</v>
      </c>
      <c r="K12" s="52">
        <f t="shared" si="0"/>
        <v>0.30910259927078232</v>
      </c>
      <c r="L12" s="53">
        <f t="shared" si="3"/>
        <v>29.632606256529204</v>
      </c>
      <c r="M12" s="56"/>
      <c r="N12" s="18"/>
      <c r="O12" s="39"/>
      <c r="P12" s="36"/>
      <c r="Q12" s="38"/>
    </row>
    <row r="13" spans="1:17" ht="15.75" x14ac:dyDescent="0.25">
      <c r="A13" s="49" t="s">
        <v>11</v>
      </c>
      <c r="B13" s="122">
        <v>134</v>
      </c>
      <c r="C13" s="17" t="s">
        <v>74</v>
      </c>
      <c r="D13" s="16" t="s">
        <v>12</v>
      </c>
      <c r="E13" s="116">
        <v>443230.63878543215</v>
      </c>
      <c r="F13" s="116">
        <v>73922.653559631508</v>
      </c>
      <c r="G13" s="116">
        <f t="shared" si="1"/>
        <v>369307.98522580066</v>
      </c>
      <c r="H13" s="51">
        <v>34379.196447668714</v>
      </c>
      <c r="I13" s="51">
        <v>1302.7100000000046</v>
      </c>
      <c r="J13" s="50">
        <f t="shared" si="2"/>
        <v>10.742193634105249</v>
      </c>
      <c r="K13" s="52">
        <f t="shared" si="0"/>
        <v>0.38204800416067264</v>
      </c>
      <c r="L13" s="53">
        <f t="shared" si="3"/>
        <v>26.390521641553832</v>
      </c>
      <c r="M13" s="56"/>
      <c r="N13" s="35"/>
      <c r="O13" s="35"/>
      <c r="P13" s="36"/>
      <c r="Q13" s="35"/>
    </row>
    <row r="14" spans="1:17" ht="15.75" x14ac:dyDescent="0.25">
      <c r="A14" s="49" t="s">
        <v>11</v>
      </c>
      <c r="B14" s="122">
        <v>135</v>
      </c>
      <c r="C14" s="17" t="s">
        <v>74</v>
      </c>
      <c r="D14" s="16" t="s">
        <v>12</v>
      </c>
      <c r="E14" s="116">
        <v>156687.09693587344</v>
      </c>
      <c r="F14" s="116">
        <v>36097.621047368106</v>
      </c>
      <c r="G14" s="116">
        <f t="shared" si="1"/>
        <v>120589.47588850535</v>
      </c>
      <c r="H14" s="51">
        <v>17527.005577775195</v>
      </c>
      <c r="I14" s="51">
        <v>469.04999999999956</v>
      </c>
      <c r="J14" s="50">
        <f t="shared" si="2"/>
        <v>6.8802098198346364</v>
      </c>
      <c r="K14" s="52">
        <f t="shared" si="0"/>
        <v>0.24469587119795258</v>
      </c>
      <c r="L14" s="53">
        <f t="shared" si="3"/>
        <v>37.367030333173886</v>
      </c>
      <c r="M14" s="54"/>
    </row>
    <row r="15" spans="1:17" ht="15.75" x14ac:dyDescent="0.25">
      <c r="A15" s="49" t="s">
        <v>11</v>
      </c>
      <c r="B15" s="122">
        <v>146</v>
      </c>
      <c r="C15" s="17" t="s">
        <v>74</v>
      </c>
      <c r="D15" s="16" t="s">
        <v>12</v>
      </c>
      <c r="E15" s="116">
        <v>208233.44164363563</v>
      </c>
      <c r="F15" s="116">
        <v>42858.980734177749</v>
      </c>
      <c r="G15" s="116">
        <f t="shared" si="1"/>
        <v>165374.46090945788</v>
      </c>
      <c r="H15" s="51">
        <v>20327.373010314463</v>
      </c>
      <c r="I15" s="51">
        <v>609.47000000000014</v>
      </c>
      <c r="J15" s="50">
        <f t="shared" si="2"/>
        <v>8.13555498910479</v>
      </c>
      <c r="K15" s="52">
        <f t="shared" si="0"/>
        <v>0.28934244272592446</v>
      </c>
      <c r="L15" s="53">
        <f t="shared" si="3"/>
        <v>33.352540749035157</v>
      </c>
      <c r="M15" s="54"/>
    </row>
    <row r="16" spans="1:17" ht="15.75" x14ac:dyDescent="0.25">
      <c r="A16" s="49" t="s">
        <v>11</v>
      </c>
      <c r="B16" s="122">
        <v>156</v>
      </c>
      <c r="C16" s="17" t="s">
        <v>74</v>
      </c>
      <c r="D16" s="16" t="s">
        <v>12</v>
      </c>
      <c r="E16" s="116">
        <v>249608.08410797696</v>
      </c>
      <c r="F16" s="116">
        <v>75587.483503670097</v>
      </c>
      <c r="G16" s="116">
        <f t="shared" si="1"/>
        <v>174020.60060430685</v>
      </c>
      <c r="H16" s="51">
        <v>28243.38123341127</v>
      </c>
      <c r="I16" s="51">
        <v>807.19000000000062</v>
      </c>
      <c r="J16" s="50">
        <f t="shared" si="2"/>
        <v>6.1614648460873545</v>
      </c>
      <c r="K16" s="52">
        <f t="shared" si="0"/>
        <v>0.21913357991241331</v>
      </c>
      <c r="L16" s="53">
        <f t="shared" si="3"/>
        <v>34.989756108736785</v>
      </c>
      <c r="M16" s="54"/>
    </row>
    <row r="17" spans="1:13" ht="15.75" x14ac:dyDescent="0.25">
      <c r="A17" s="49" t="s">
        <v>11</v>
      </c>
      <c r="B17" s="122">
        <v>250</v>
      </c>
      <c r="C17" s="17" t="s">
        <v>74</v>
      </c>
      <c r="D17" s="16" t="s">
        <v>12</v>
      </c>
      <c r="E17" s="116">
        <v>1487181.7715805201</v>
      </c>
      <c r="F17" s="116">
        <v>289863.12381403422</v>
      </c>
      <c r="G17" s="116">
        <f t="shared" si="1"/>
        <v>1197318.6477664858</v>
      </c>
      <c r="H17" s="51">
        <v>100690.53398816248</v>
      </c>
      <c r="I17" s="51">
        <v>4599.9399999999887</v>
      </c>
      <c r="J17" s="50">
        <f t="shared" si="2"/>
        <v>11.891074566227314</v>
      </c>
      <c r="K17" s="52">
        <f t="shared" si="0"/>
        <v>0.4229081563871176</v>
      </c>
      <c r="L17" s="53">
        <f t="shared" si="3"/>
        <v>21.889532034801046</v>
      </c>
      <c r="M17" s="54"/>
    </row>
    <row r="18" spans="1:13" ht="15.75" x14ac:dyDescent="0.25">
      <c r="A18" s="49" t="s">
        <v>11</v>
      </c>
      <c r="B18" s="122">
        <v>252</v>
      </c>
      <c r="C18" s="17" t="s">
        <v>74</v>
      </c>
      <c r="D18" s="16" t="s">
        <v>12</v>
      </c>
      <c r="E18" s="116">
        <v>45300.953836211535</v>
      </c>
      <c r="F18" s="116">
        <v>11914.721223297885</v>
      </c>
      <c r="G18" s="116">
        <f t="shared" si="1"/>
        <v>33386.232612913649</v>
      </c>
      <c r="H18" s="51">
        <v>5269.0077696215549</v>
      </c>
      <c r="I18" s="51">
        <v>131.04999999999984</v>
      </c>
      <c r="J18" s="50">
        <f t="shared" si="2"/>
        <v>6.3363415034993595</v>
      </c>
      <c r="K18" s="52">
        <f t="shared" si="0"/>
        <v>0.22535309896170952</v>
      </c>
      <c r="L18" s="53">
        <f t="shared" si="3"/>
        <v>40.206087520958114</v>
      </c>
      <c r="M18" s="54"/>
    </row>
    <row r="19" spans="1:13" ht="15.75" x14ac:dyDescent="0.25">
      <c r="A19" s="49" t="s">
        <v>11</v>
      </c>
      <c r="B19" s="122">
        <v>261</v>
      </c>
      <c r="C19" s="17" t="s">
        <v>74</v>
      </c>
      <c r="D19" s="16" t="s">
        <v>12</v>
      </c>
      <c r="E19" s="116">
        <v>186437.18187851855</v>
      </c>
      <c r="F19" s="116">
        <v>59431.096289964597</v>
      </c>
      <c r="G19" s="116">
        <f t="shared" si="1"/>
        <v>127006.08558855395</v>
      </c>
      <c r="H19" s="51">
        <v>20845.412584041809</v>
      </c>
      <c r="I19" s="51">
        <v>531</v>
      </c>
      <c r="J19" s="50">
        <f t="shared" si="2"/>
        <v>6.092759501713263</v>
      </c>
      <c r="K19" s="52">
        <f t="shared" si="0"/>
        <v>0.21669006226719448</v>
      </c>
      <c r="L19" s="53">
        <f t="shared" si="3"/>
        <v>39.256897521735986</v>
      </c>
      <c r="M19" s="54"/>
    </row>
    <row r="20" spans="1:13" ht="15.75" x14ac:dyDescent="0.25">
      <c r="A20" s="49" t="s">
        <v>11</v>
      </c>
      <c r="B20" s="122">
        <v>263</v>
      </c>
      <c r="C20" s="17" t="s">
        <v>74</v>
      </c>
      <c r="D20" s="16" t="s">
        <v>12</v>
      </c>
      <c r="E20" s="116">
        <v>158520.74781246969</v>
      </c>
      <c r="F20" s="116">
        <v>52352.303750659696</v>
      </c>
      <c r="G20" s="116">
        <f t="shared" si="1"/>
        <v>106168.44406181001</v>
      </c>
      <c r="H20" s="51">
        <v>17528.141629471964</v>
      </c>
      <c r="I20" s="51">
        <v>395.29999999999961</v>
      </c>
      <c r="J20" s="50">
        <f t="shared" si="2"/>
        <v>6.0570279671461291</v>
      </c>
      <c r="K20" s="52">
        <f t="shared" si="0"/>
        <v>0.21541926396175057</v>
      </c>
      <c r="L20" s="53">
        <f t="shared" si="3"/>
        <v>44.341365113766713</v>
      </c>
      <c r="M20" s="54"/>
    </row>
    <row r="21" spans="1:13" ht="15.75" x14ac:dyDescent="0.25">
      <c r="A21" s="49" t="s">
        <v>11</v>
      </c>
      <c r="B21" s="122">
        <v>264</v>
      </c>
      <c r="C21" s="17" t="s">
        <v>74</v>
      </c>
      <c r="D21" s="16" t="s">
        <v>12</v>
      </c>
      <c r="E21" s="116">
        <v>558850.1311493041</v>
      </c>
      <c r="F21" s="116">
        <v>100807.96950446257</v>
      </c>
      <c r="G21" s="116">
        <f t="shared" si="1"/>
        <v>458042.16164484154</v>
      </c>
      <c r="H21" s="51">
        <v>34642.760441319471</v>
      </c>
      <c r="I21" s="51">
        <v>1744.0099999999952</v>
      </c>
      <c r="J21" s="50">
        <f t="shared" si="2"/>
        <v>13.221872501202899</v>
      </c>
      <c r="K21" s="52">
        <f t="shared" si="0"/>
        <v>0.47023821878557998</v>
      </c>
      <c r="L21" s="53">
        <f t="shared" si="3"/>
        <v>19.86385424471165</v>
      </c>
      <c r="M21" s="54"/>
    </row>
    <row r="22" spans="1:13" ht="15.75" x14ac:dyDescent="0.25">
      <c r="A22" s="49" t="s">
        <v>11</v>
      </c>
      <c r="B22" s="122">
        <v>265</v>
      </c>
      <c r="C22" s="17" t="s">
        <v>74</v>
      </c>
      <c r="D22" s="16" t="s">
        <v>12</v>
      </c>
      <c r="E22" s="116">
        <v>115478.83813386117</v>
      </c>
      <c r="F22" s="116">
        <v>24612.700800786301</v>
      </c>
      <c r="G22" s="116">
        <f t="shared" si="1"/>
        <v>90866.137333074861</v>
      </c>
      <c r="H22" s="51">
        <v>10135.853238586355</v>
      </c>
      <c r="I22" s="51">
        <v>428.92999999999972</v>
      </c>
      <c r="J22" s="50">
        <f t="shared" si="2"/>
        <v>8.964823700007317</v>
      </c>
      <c r="K22" s="52">
        <f t="shared" si="0"/>
        <v>0.31883553014405991</v>
      </c>
      <c r="L22" s="53">
        <f t="shared" si="3"/>
        <v>23.630553327084517</v>
      </c>
      <c r="M22" s="54"/>
    </row>
    <row r="23" spans="1:13" ht="15.75" x14ac:dyDescent="0.25">
      <c r="A23" s="49" t="s">
        <v>11</v>
      </c>
      <c r="B23" s="122">
        <v>270</v>
      </c>
      <c r="C23" s="17" t="s">
        <v>74</v>
      </c>
      <c r="D23" s="16" t="s">
        <v>12</v>
      </c>
      <c r="E23" s="116">
        <v>1082193.6456984712</v>
      </c>
      <c r="F23" s="116">
        <v>240406.74821991645</v>
      </c>
      <c r="G23" s="116">
        <f t="shared" si="1"/>
        <v>841786.89747855475</v>
      </c>
      <c r="H23" s="51">
        <v>77402.610256064116</v>
      </c>
      <c r="I23" s="51">
        <v>3185.0099999999939</v>
      </c>
      <c r="J23" s="50">
        <f t="shared" si="2"/>
        <v>10.87543294333029</v>
      </c>
      <c r="K23" s="52">
        <f t="shared" si="0"/>
        <v>0.38678668360539614</v>
      </c>
      <c r="L23" s="53">
        <f t="shared" si="3"/>
        <v>24.302156117583387</v>
      </c>
      <c r="M23" s="54"/>
    </row>
    <row r="24" spans="1:13" ht="15.75" x14ac:dyDescent="0.25">
      <c r="A24" s="49" t="s">
        <v>11</v>
      </c>
      <c r="B24" s="122">
        <v>272</v>
      </c>
      <c r="C24" s="17" t="s">
        <v>74</v>
      </c>
      <c r="D24" s="16" t="s">
        <v>12</v>
      </c>
      <c r="E24" s="116">
        <v>52048.926285725312</v>
      </c>
      <c r="F24" s="116">
        <v>4513.1098988222757</v>
      </c>
      <c r="G24" s="116">
        <f t="shared" si="1"/>
        <v>47535.81638690304</v>
      </c>
      <c r="H24" s="51">
        <v>2176.6750510122679</v>
      </c>
      <c r="I24" s="51">
        <v>146.17999999999998</v>
      </c>
      <c r="J24" s="50">
        <f t="shared" si="2"/>
        <v>21.838728920422181</v>
      </c>
      <c r="K24" s="52">
        <f t="shared" si="0"/>
        <v>0.77669823144536976</v>
      </c>
      <c r="L24" s="53">
        <f t="shared" si="3"/>
        <v>14.890375229253442</v>
      </c>
      <c r="M24" s="54"/>
    </row>
    <row r="25" spans="1:13" ht="15.75" x14ac:dyDescent="0.25">
      <c r="A25" s="49" t="s">
        <v>11</v>
      </c>
      <c r="B25" s="122">
        <v>275</v>
      </c>
      <c r="C25" s="17" t="s">
        <v>74</v>
      </c>
      <c r="D25" s="16" t="s">
        <v>12</v>
      </c>
      <c r="E25" s="116">
        <v>165162.37194173216</v>
      </c>
      <c r="F25" s="116">
        <v>53858.013545325877</v>
      </c>
      <c r="G25" s="116">
        <f t="shared" si="1"/>
        <v>111304.35839640629</v>
      </c>
      <c r="H25" s="51">
        <v>20369.406923094972</v>
      </c>
      <c r="I25" s="51">
        <v>470.82000000000033</v>
      </c>
      <c r="J25" s="50">
        <f t="shared" si="2"/>
        <v>5.4642905812936871</v>
      </c>
      <c r="K25" s="52">
        <f t="shared" si="0"/>
        <v>0.19433845468110478</v>
      </c>
      <c r="L25" s="53">
        <f t="shared" si="3"/>
        <v>43.263682348020382</v>
      </c>
      <c r="M25" s="54"/>
    </row>
    <row r="26" spans="1:13" ht="15.75" x14ac:dyDescent="0.25">
      <c r="A26" s="49" t="s">
        <v>11</v>
      </c>
      <c r="B26" s="122">
        <v>288</v>
      </c>
      <c r="C26" s="17" t="s">
        <v>74</v>
      </c>
      <c r="D26" s="16" t="s">
        <v>12</v>
      </c>
      <c r="E26" s="116">
        <v>336295.68747694575</v>
      </c>
      <c r="F26" s="116">
        <v>85744.030447269019</v>
      </c>
      <c r="G26" s="116">
        <f t="shared" si="1"/>
        <v>250551.65702967672</v>
      </c>
      <c r="H26" s="51">
        <v>29690.711095096882</v>
      </c>
      <c r="I26" s="51">
        <v>1027.1899999999987</v>
      </c>
      <c r="J26" s="50">
        <f t="shared" si="2"/>
        <v>8.4387220039015087</v>
      </c>
      <c r="K26" s="52">
        <f t="shared" si="0"/>
        <v>0.30012463087813818</v>
      </c>
      <c r="L26" s="53">
        <f t="shared" si="3"/>
        <v>28.904789858835191</v>
      </c>
      <c r="M26" s="54"/>
    </row>
    <row r="27" spans="1:13" ht="15.75" x14ac:dyDescent="0.25">
      <c r="A27" s="49" t="s">
        <v>11</v>
      </c>
      <c r="B27" s="122">
        <v>294</v>
      </c>
      <c r="C27" s="17" t="s">
        <v>74</v>
      </c>
      <c r="D27" s="16" t="s">
        <v>12</v>
      </c>
      <c r="E27" s="116">
        <v>311276.3874900089</v>
      </c>
      <c r="F27" s="116">
        <v>47049.165371400799</v>
      </c>
      <c r="G27" s="116">
        <f t="shared" si="1"/>
        <v>264227.22211860807</v>
      </c>
      <c r="H27" s="51">
        <v>17466.794837846359</v>
      </c>
      <c r="I27" s="51">
        <v>1181.8399999999981</v>
      </c>
      <c r="J27" s="50">
        <f t="shared" si="2"/>
        <v>15.127401711165176</v>
      </c>
      <c r="K27" s="52">
        <f t="shared" si="0"/>
        <v>0.53800869996780543</v>
      </c>
      <c r="L27" s="53">
        <f t="shared" si="3"/>
        <v>14.779322782987872</v>
      </c>
      <c r="M27" s="54"/>
    </row>
    <row r="28" spans="1:13" ht="15.75" x14ac:dyDescent="0.25">
      <c r="A28" s="49" t="s">
        <v>15</v>
      </c>
      <c r="B28" s="122">
        <v>350</v>
      </c>
      <c r="C28" s="17" t="s">
        <v>74</v>
      </c>
      <c r="D28" s="17" t="s">
        <v>12</v>
      </c>
      <c r="E28" s="116">
        <v>81514</v>
      </c>
      <c r="F28" s="116">
        <v>7707</v>
      </c>
      <c r="G28" s="116">
        <f t="shared" si="1"/>
        <v>73807</v>
      </c>
      <c r="H28" s="51">
        <v>5588</v>
      </c>
      <c r="I28" s="51">
        <v>387</v>
      </c>
      <c r="J28" s="50">
        <f t="shared" si="2"/>
        <v>13.208124552612741</v>
      </c>
      <c r="K28" s="52">
        <f t="shared" si="0"/>
        <v>0.46974927057825133</v>
      </c>
      <c r="L28" s="53">
        <f t="shared" si="3"/>
        <v>14.439276485788113</v>
      </c>
      <c r="M28" s="54"/>
    </row>
    <row r="29" spans="1:13" ht="15.75" x14ac:dyDescent="0.25">
      <c r="A29" s="49" t="s">
        <v>11</v>
      </c>
      <c r="B29" s="122">
        <v>351</v>
      </c>
      <c r="C29" s="17" t="s">
        <v>74</v>
      </c>
      <c r="D29" s="16" t="s">
        <v>12</v>
      </c>
      <c r="E29" s="116">
        <v>131333.31432879134</v>
      </c>
      <c r="F29" s="116">
        <v>43342.552307291349</v>
      </c>
      <c r="G29" s="116">
        <f t="shared" si="1"/>
        <v>87990.762021499992</v>
      </c>
      <c r="H29" s="51">
        <v>17047.591761738044</v>
      </c>
      <c r="I29" s="51">
        <v>408.87000000000029</v>
      </c>
      <c r="J29" s="50">
        <f t="shared" si="2"/>
        <v>5.161477541888833</v>
      </c>
      <c r="K29" s="52">
        <f t="shared" si="0"/>
        <v>0.18356885572590145</v>
      </c>
      <c r="L29" s="53">
        <f t="shared" si="3"/>
        <v>41.69440595235168</v>
      </c>
      <c r="M29" s="54"/>
    </row>
    <row r="30" spans="1:13" ht="15.75" x14ac:dyDescent="0.25">
      <c r="A30" s="49" t="s">
        <v>11</v>
      </c>
      <c r="B30" s="122">
        <v>353</v>
      </c>
      <c r="C30" s="17" t="s">
        <v>74</v>
      </c>
      <c r="D30" s="16" t="s">
        <v>12</v>
      </c>
      <c r="E30" s="116">
        <v>435908.04234746099</v>
      </c>
      <c r="F30" s="116">
        <v>42363.723373035187</v>
      </c>
      <c r="G30" s="116">
        <f t="shared" si="1"/>
        <v>393544.31897442578</v>
      </c>
      <c r="H30" s="51">
        <v>12109.175035876704</v>
      </c>
      <c r="I30" s="51">
        <v>1259.2700000000043</v>
      </c>
      <c r="J30" s="50">
        <f t="shared" si="2"/>
        <v>32.499680433096749</v>
      </c>
      <c r="K30" s="52">
        <f t="shared" si="0"/>
        <v>1.1558568452819071</v>
      </c>
      <c r="L30" s="53">
        <f t="shared" si="3"/>
        <v>9.6160275682551504</v>
      </c>
      <c r="M30" s="54"/>
    </row>
    <row r="31" spans="1:13" ht="15.75" x14ac:dyDescent="0.25">
      <c r="A31" s="49" t="s">
        <v>11</v>
      </c>
      <c r="B31" s="122">
        <v>355</v>
      </c>
      <c r="C31" s="17" t="s">
        <v>74</v>
      </c>
      <c r="D31" s="16" t="s">
        <v>12</v>
      </c>
      <c r="E31" s="116">
        <v>374754.32761180756</v>
      </c>
      <c r="F31" s="116">
        <v>158404.56566155795</v>
      </c>
      <c r="G31" s="116">
        <f t="shared" si="1"/>
        <v>216349.76195024961</v>
      </c>
      <c r="H31" s="51">
        <v>55514.302214387004</v>
      </c>
      <c r="I31" s="51">
        <v>1145.7799999999997</v>
      </c>
      <c r="J31" s="50">
        <f t="shared" si="2"/>
        <v>3.8971896127729897</v>
      </c>
      <c r="K31" s="52">
        <f t="shared" si="0"/>
        <v>0.13860423337264127</v>
      </c>
      <c r="L31" s="53">
        <f t="shared" si="3"/>
        <v>48.451100747427091</v>
      </c>
      <c r="M31" s="54"/>
    </row>
    <row r="32" spans="1:13" ht="15.75" x14ac:dyDescent="0.25">
      <c r="A32" s="49" t="s">
        <v>11</v>
      </c>
      <c r="B32" s="122">
        <v>361</v>
      </c>
      <c r="C32" s="17" t="s">
        <v>74</v>
      </c>
      <c r="D32" s="16" t="s">
        <v>12</v>
      </c>
      <c r="E32" s="116">
        <v>188560.71769257478</v>
      </c>
      <c r="F32" s="116">
        <v>35116.653711506042</v>
      </c>
      <c r="G32" s="116">
        <f t="shared" si="1"/>
        <v>153444.06398106873</v>
      </c>
      <c r="H32" s="51">
        <v>13130.485511273379</v>
      </c>
      <c r="I32" s="51">
        <v>579.14000000000044</v>
      </c>
      <c r="J32" s="50">
        <f t="shared" si="2"/>
        <v>11.686092174529799</v>
      </c>
      <c r="K32" s="52">
        <f t="shared" si="0"/>
        <v>0.41561792160793049</v>
      </c>
      <c r="L32" s="53">
        <f t="shared" si="3"/>
        <v>22.672385798379267</v>
      </c>
      <c r="M32" s="54"/>
    </row>
    <row r="33" spans="1:13" ht="15.75" x14ac:dyDescent="0.25">
      <c r="A33" s="49" t="s">
        <v>11</v>
      </c>
      <c r="B33" s="122">
        <v>363</v>
      </c>
      <c r="C33" s="17" t="s">
        <v>74</v>
      </c>
      <c r="D33" s="16" t="s">
        <v>12</v>
      </c>
      <c r="E33" s="116">
        <v>181027.13990958931</v>
      </c>
      <c r="F33" s="116">
        <v>0</v>
      </c>
      <c r="G33" s="116">
        <f t="shared" si="1"/>
        <v>181027.13990958931</v>
      </c>
      <c r="H33" s="51">
        <v>2579.9734033657937</v>
      </c>
      <c r="I33" s="51">
        <v>522.05999999999892</v>
      </c>
      <c r="J33" s="50">
        <f t="shared" si="2"/>
        <v>70.166281432755895</v>
      </c>
      <c r="K33" s="52">
        <f t="shared" si="0"/>
        <v>2.4954761284186517</v>
      </c>
      <c r="L33" s="53">
        <f t="shared" si="3"/>
        <v>4.9419097486223791</v>
      </c>
      <c r="M33" s="54"/>
    </row>
    <row r="34" spans="1:13" ht="15.75" x14ac:dyDescent="0.25">
      <c r="A34" s="49" t="s">
        <v>15</v>
      </c>
      <c r="B34" s="122">
        <v>364</v>
      </c>
      <c r="C34" s="17" t="s">
        <v>74</v>
      </c>
      <c r="D34" s="17" t="s">
        <v>12</v>
      </c>
      <c r="E34" s="116">
        <v>87991</v>
      </c>
      <c r="F34" s="116">
        <v>5770</v>
      </c>
      <c r="G34" s="116">
        <f t="shared" si="1"/>
        <v>82221</v>
      </c>
      <c r="H34" s="51">
        <v>2265</v>
      </c>
      <c r="I34" s="51">
        <v>792</v>
      </c>
      <c r="J34" s="50">
        <f t="shared" si="2"/>
        <v>36.300662251655631</v>
      </c>
      <c r="K34" s="52">
        <f t="shared" si="0"/>
        <v>1.2910394315481786</v>
      </c>
      <c r="L34" s="53">
        <f t="shared" si="3"/>
        <v>2.8598484848484849</v>
      </c>
      <c r="M34" s="54"/>
    </row>
    <row r="35" spans="1:13" ht="15.75" x14ac:dyDescent="0.25">
      <c r="A35" s="49" t="s">
        <v>11</v>
      </c>
      <c r="B35" s="122">
        <v>365</v>
      </c>
      <c r="C35" s="17" t="s">
        <v>74</v>
      </c>
      <c r="D35" s="16" t="s">
        <v>12</v>
      </c>
      <c r="E35" s="116">
        <v>333895.98908933246</v>
      </c>
      <c r="F35" s="116">
        <v>113957.3292815117</v>
      </c>
      <c r="G35" s="116">
        <f t="shared" si="1"/>
        <v>219938.65980782075</v>
      </c>
      <c r="H35" s="51">
        <v>38965.4371475312</v>
      </c>
      <c r="I35" s="51">
        <v>926.30000000000098</v>
      </c>
      <c r="J35" s="50">
        <f t="shared" si="2"/>
        <v>5.6444550840039982</v>
      </c>
      <c r="K35" s="52">
        <f t="shared" si="0"/>
        <v>0.20074603687758857</v>
      </c>
      <c r="L35" s="53">
        <f t="shared" si="3"/>
        <v>42.065677585589071</v>
      </c>
      <c r="M35" s="54"/>
    </row>
    <row r="36" spans="1:13" ht="15.75" x14ac:dyDescent="0.25">
      <c r="A36" s="49" t="s">
        <v>11</v>
      </c>
      <c r="B36" s="122">
        <v>375</v>
      </c>
      <c r="C36" s="17" t="s">
        <v>74</v>
      </c>
      <c r="D36" s="16" t="s">
        <v>12</v>
      </c>
      <c r="E36" s="116">
        <v>279745.82583089388</v>
      </c>
      <c r="F36" s="116">
        <v>119761.45700298133</v>
      </c>
      <c r="G36" s="116">
        <f t="shared" si="1"/>
        <v>159984.36882791255</v>
      </c>
      <c r="H36" s="51">
        <v>40537.732695861567</v>
      </c>
      <c r="I36" s="51">
        <v>783.51999999999896</v>
      </c>
      <c r="J36" s="50">
        <f t="shared" si="2"/>
        <v>3.9465544367814411</v>
      </c>
      <c r="K36" s="52">
        <f t="shared" si="0"/>
        <v>0.14035990201263807</v>
      </c>
      <c r="L36" s="53">
        <f t="shared" si="3"/>
        <v>51.737968010850544</v>
      </c>
      <c r="M36" s="54"/>
    </row>
    <row r="37" spans="1:13" ht="15.75" x14ac:dyDescent="0.25">
      <c r="A37" s="49" t="s">
        <v>15</v>
      </c>
      <c r="B37" s="122">
        <v>417</v>
      </c>
      <c r="C37" s="17" t="s">
        <v>74</v>
      </c>
      <c r="D37" s="17" t="s">
        <v>12</v>
      </c>
      <c r="E37" s="116">
        <v>18002</v>
      </c>
      <c r="F37" s="116">
        <v>1108</v>
      </c>
      <c r="G37" s="116">
        <f t="shared" si="1"/>
        <v>16894</v>
      </c>
      <c r="H37" s="51">
        <v>595</v>
      </c>
      <c r="I37" s="51">
        <v>146</v>
      </c>
      <c r="J37" s="50">
        <f t="shared" si="2"/>
        <v>28.393277310924368</v>
      </c>
      <c r="K37" s="52">
        <f t="shared" ref="K37:K56" si="4">J37/$G$130</f>
        <v>1.0098118966855409</v>
      </c>
      <c r="L37" s="53">
        <f t="shared" si="3"/>
        <v>4.0753424657534243</v>
      </c>
      <c r="M37" s="54"/>
    </row>
    <row r="38" spans="1:13" ht="15.75" x14ac:dyDescent="0.25">
      <c r="A38" s="49" t="s">
        <v>11</v>
      </c>
      <c r="B38" s="122">
        <v>452</v>
      </c>
      <c r="C38" s="17" t="s">
        <v>74</v>
      </c>
      <c r="D38" s="16" t="s">
        <v>12</v>
      </c>
      <c r="E38" s="116">
        <v>66797.036890940959</v>
      </c>
      <c r="F38" s="116">
        <v>19515.620929801273</v>
      </c>
      <c r="G38" s="116">
        <f t="shared" si="1"/>
        <v>47281.41596113969</v>
      </c>
      <c r="H38" s="51">
        <v>6762.9157508747558</v>
      </c>
      <c r="I38" s="51">
        <v>271.44000000000005</v>
      </c>
      <c r="J38" s="50">
        <f t="shared" si="2"/>
        <v>6.9912767958145912</v>
      </c>
      <c r="K38" s="52">
        <f t="shared" si="4"/>
        <v>0.24864598771480473</v>
      </c>
      <c r="L38" s="53">
        <f t="shared" si="3"/>
        <v>24.914956347166058</v>
      </c>
      <c r="M38" s="54"/>
    </row>
    <row r="39" spans="1:13" ht="15.75" x14ac:dyDescent="0.25">
      <c r="A39" s="49" t="s">
        <v>18</v>
      </c>
      <c r="B39" s="122">
        <v>460</v>
      </c>
      <c r="C39" s="17" t="s">
        <v>74</v>
      </c>
      <c r="D39" s="17" t="s">
        <v>12</v>
      </c>
      <c r="E39" s="116">
        <v>1570772.0250487819</v>
      </c>
      <c r="F39" s="116">
        <v>226828.72278950823</v>
      </c>
      <c r="G39" s="116">
        <f t="shared" si="1"/>
        <v>1343943.3022592736</v>
      </c>
      <c r="H39" s="51">
        <v>101182</v>
      </c>
      <c r="I39" s="51">
        <v>4207.8420000000015</v>
      </c>
      <c r="J39" s="50">
        <f t="shared" si="2"/>
        <v>13.282434645087799</v>
      </c>
      <c r="K39" s="52">
        <f t="shared" si="4"/>
        <v>0.47239212207451886</v>
      </c>
      <c r="L39" s="53">
        <f t="shared" si="3"/>
        <v>24.046054961189125</v>
      </c>
      <c r="M39" s="54"/>
    </row>
    <row r="40" spans="1:13" ht="15.75" x14ac:dyDescent="0.25">
      <c r="A40" s="49" t="s">
        <v>18</v>
      </c>
      <c r="B40" s="122">
        <v>464</v>
      </c>
      <c r="C40" s="17" t="s">
        <v>74</v>
      </c>
      <c r="D40" s="17" t="s">
        <v>12</v>
      </c>
      <c r="E40" s="116">
        <v>283647.82042380527</v>
      </c>
      <c r="F40" s="116">
        <v>26483.010796352253</v>
      </c>
      <c r="G40" s="116">
        <f t="shared" si="1"/>
        <v>257164.80962745301</v>
      </c>
      <c r="H40" s="51">
        <v>10001</v>
      </c>
      <c r="I40" s="51">
        <v>1062.5999999999999</v>
      </c>
      <c r="J40" s="50">
        <f t="shared" si="2"/>
        <v>25.713909571788122</v>
      </c>
      <c r="K40" s="52">
        <f t="shared" si="4"/>
        <v>0.91451971223826634</v>
      </c>
      <c r="L40" s="53">
        <f t="shared" si="3"/>
        <v>9.4118200639939786</v>
      </c>
      <c r="M40" s="54"/>
    </row>
    <row r="41" spans="1:13" ht="15.75" x14ac:dyDescent="0.25">
      <c r="A41" s="49" t="s">
        <v>18</v>
      </c>
      <c r="B41" s="122">
        <v>465</v>
      </c>
      <c r="C41" s="17" t="s">
        <v>74</v>
      </c>
      <c r="D41" s="17" t="s">
        <v>12</v>
      </c>
      <c r="E41" s="116">
        <v>973180.58125793491</v>
      </c>
      <c r="F41" s="116">
        <v>107528.64019843091</v>
      </c>
      <c r="G41" s="116">
        <f t="shared" si="1"/>
        <v>865651.94105950405</v>
      </c>
      <c r="H41" s="51">
        <v>49123</v>
      </c>
      <c r="I41" s="51">
        <v>3845.125</v>
      </c>
      <c r="J41" s="50">
        <f t="shared" si="2"/>
        <v>17.622130998910979</v>
      </c>
      <c r="K41" s="52">
        <f t="shared" si="4"/>
        <v>0.62673418544764781</v>
      </c>
      <c r="L41" s="53">
        <f t="shared" si="3"/>
        <v>12.775397418809531</v>
      </c>
      <c r="M41" s="54"/>
    </row>
    <row r="42" spans="1:13" ht="15.75" x14ac:dyDescent="0.25">
      <c r="A42" s="49" t="s">
        <v>11</v>
      </c>
      <c r="B42" s="122">
        <v>467</v>
      </c>
      <c r="C42" s="17" t="s">
        <v>74</v>
      </c>
      <c r="D42" s="16" t="s">
        <v>12</v>
      </c>
      <c r="E42" s="116">
        <v>511578.30279746052</v>
      </c>
      <c r="F42" s="116">
        <v>207882.18330316347</v>
      </c>
      <c r="G42" s="116">
        <f t="shared" si="1"/>
        <v>303696.11949429708</v>
      </c>
      <c r="H42" s="51">
        <v>71458.787778560887</v>
      </c>
      <c r="I42" s="51">
        <v>1284.4299999999994</v>
      </c>
      <c r="J42" s="50">
        <f t="shared" si="2"/>
        <v>4.249947822168517</v>
      </c>
      <c r="K42" s="52">
        <f t="shared" si="4"/>
        <v>0.15115014107467456</v>
      </c>
      <c r="L42" s="53">
        <f t="shared" si="3"/>
        <v>55.634629974822232</v>
      </c>
      <c r="M42" s="54"/>
    </row>
    <row r="43" spans="1:13" ht="15.75" x14ac:dyDescent="0.25">
      <c r="A43" s="49" t="s">
        <v>18</v>
      </c>
      <c r="B43" s="122">
        <v>470</v>
      </c>
      <c r="C43" s="17" t="s">
        <v>74</v>
      </c>
      <c r="D43" s="17" t="s">
        <v>12</v>
      </c>
      <c r="E43" s="116">
        <v>489874.77087058278</v>
      </c>
      <c r="F43" s="116">
        <v>61498.756924786903</v>
      </c>
      <c r="G43" s="116">
        <f t="shared" si="1"/>
        <v>428376.01394579589</v>
      </c>
      <c r="H43" s="51">
        <v>25633</v>
      </c>
      <c r="I43" s="51">
        <v>1548.8680000000002</v>
      </c>
      <c r="J43" s="50">
        <f t="shared" si="2"/>
        <v>16.711895367135952</v>
      </c>
      <c r="K43" s="52">
        <f t="shared" si="4"/>
        <v>0.59436149526158566</v>
      </c>
      <c r="L43" s="53">
        <f t="shared" si="3"/>
        <v>16.549505832646808</v>
      </c>
      <c r="M43" s="54"/>
    </row>
    <row r="44" spans="1:13" ht="15.75" x14ac:dyDescent="0.25">
      <c r="A44" s="49" t="s">
        <v>18</v>
      </c>
      <c r="B44" s="122">
        <v>472</v>
      </c>
      <c r="C44" s="17" t="s">
        <v>74</v>
      </c>
      <c r="D44" s="17" t="s">
        <v>12</v>
      </c>
      <c r="E44" s="116">
        <v>218226.37054214737</v>
      </c>
      <c r="F44" s="116">
        <v>42236.55333955877</v>
      </c>
      <c r="G44" s="116">
        <f t="shared" si="1"/>
        <v>175989.8172025886</v>
      </c>
      <c r="H44" s="51">
        <v>15364</v>
      </c>
      <c r="I44" s="51">
        <v>826.78</v>
      </c>
      <c r="J44" s="50">
        <f t="shared" si="2"/>
        <v>11.4546873992833</v>
      </c>
      <c r="K44" s="52">
        <f t="shared" si="4"/>
        <v>0.4073879701150166</v>
      </c>
      <c r="L44" s="53">
        <f t="shared" si="3"/>
        <v>18.582936210358259</v>
      </c>
      <c r="M44" s="54"/>
    </row>
    <row r="45" spans="1:13" ht="15.75" x14ac:dyDescent="0.25">
      <c r="A45" s="49" t="s">
        <v>18</v>
      </c>
      <c r="B45" s="122">
        <v>475</v>
      </c>
      <c r="C45" s="17" t="s">
        <v>74</v>
      </c>
      <c r="D45" s="17" t="s">
        <v>12</v>
      </c>
      <c r="E45" s="116">
        <v>553032.74543025973</v>
      </c>
      <c r="F45" s="116">
        <v>30674.134932738496</v>
      </c>
      <c r="G45" s="116">
        <f t="shared" si="1"/>
        <v>522358.61049752124</v>
      </c>
      <c r="H45" s="51">
        <v>13983</v>
      </c>
      <c r="I45" s="51">
        <v>1965.8230000000001</v>
      </c>
      <c r="J45" s="50">
        <f t="shared" si="2"/>
        <v>37.356691017487037</v>
      </c>
      <c r="K45" s="52">
        <f t="shared" si="4"/>
        <v>1.328597280164985</v>
      </c>
      <c r="L45" s="53">
        <f t="shared" si="3"/>
        <v>7.1130513784811749</v>
      </c>
      <c r="M45" s="54"/>
    </row>
    <row r="46" spans="1:13" ht="15.75" x14ac:dyDescent="0.25">
      <c r="A46" s="49" t="s">
        <v>18</v>
      </c>
      <c r="B46" s="122">
        <v>476</v>
      </c>
      <c r="C46" s="17" t="s">
        <v>74</v>
      </c>
      <c r="D46" s="17" t="s">
        <v>12</v>
      </c>
      <c r="E46" s="116">
        <v>398040.06711363251</v>
      </c>
      <c r="F46" s="116">
        <v>45507.950416834552</v>
      </c>
      <c r="G46" s="116">
        <f t="shared" si="1"/>
        <v>352532.11669679795</v>
      </c>
      <c r="H46" s="51">
        <v>17715</v>
      </c>
      <c r="I46" s="51">
        <v>1457.3799999999997</v>
      </c>
      <c r="J46" s="50">
        <f t="shared" si="2"/>
        <v>19.900204160135363</v>
      </c>
      <c r="K46" s="52">
        <f t="shared" si="4"/>
        <v>0.70775425771804146</v>
      </c>
      <c r="L46" s="53">
        <f t="shared" si="3"/>
        <v>12.155374713527017</v>
      </c>
      <c r="M46" s="54"/>
    </row>
    <row r="47" spans="1:13" ht="15.75" x14ac:dyDescent="0.25">
      <c r="A47" s="49" t="s">
        <v>18</v>
      </c>
      <c r="B47" s="122">
        <v>477</v>
      </c>
      <c r="C47" s="17" t="s">
        <v>74</v>
      </c>
      <c r="D47" s="17" t="s">
        <v>12</v>
      </c>
      <c r="E47" s="116">
        <v>1420032.793599064</v>
      </c>
      <c r="F47" s="116">
        <v>195927.811309218</v>
      </c>
      <c r="G47" s="116">
        <f t="shared" si="1"/>
        <v>1224104.9822898461</v>
      </c>
      <c r="H47" s="51">
        <v>83751</v>
      </c>
      <c r="I47" s="51">
        <v>4405.2970000000005</v>
      </c>
      <c r="J47" s="50">
        <f t="shared" si="2"/>
        <v>14.61600437355788</v>
      </c>
      <c r="K47" s="52">
        <f t="shared" si="4"/>
        <v>0.51982076379565845</v>
      </c>
      <c r="L47" s="53">
        <f t="shared" si="3"/>
        <v>19.011431011348382</v>
      </c>
      <c r="M47" s="54"/>
    </row>
    <row r="48" spans="1:13" ht="15.75" x14ac:dyDescent="0.25">
      <c r="A48" s="49" t="s">
        <v>18</v>
      </c>
      <c r="B48" s="122">
        <v>478</v>
      </c>
      <c r="C48" s="17" t="s">
        <v>74</v>
      </c>
      <c r="D48" s="17" t="s">
        <v>12</v>
      </c>
      <c r="E48" s="116">
        <v>203458.06131253668</v>
      </c>
      <c r="F48" s="116">
        <v>33988.984145479684</v>
      </c>
      <c r="G48" s="116">
        <f t="shared" si="1"/>
        <v>169469.077167057</v>
      </c>
      <c r="H48" s="51">
        <v>11571</v>
      </c>
      <c r="I48" s="51">
        <v>775.35199999999998</v>
      </c>
      <c r="J48" s="50">
        <f t="shared" si="2"/>
        <v>14.646018249680839</v>
      </c>
      <c r="K48" s="52">
        <f t="shared" si="4"/>
        <v>0.52088821257385742</v>
      </c>
      <c r="L48" s="53">
        <f t="shared" si="3"/>
        <v>14.923544403058225</v>
      </c>
      <c r="M48" s="54"/>
    </row>
    <row r="49" spans="1:13" ht="15.75" x14ac:dyDescent="0.25">
      <c r="A49" s="49" t="s">
        <v>18</v>
      </c>
      <c r="B49" s="122">
        <v>479</v>
      </c>
      <c r="C49" s="17" t="s">
        <v>74</v>
      </c>
      <c r="D49" s="17" t="s">
        <v>12</v>
      </c>
      <c r="E49" s="116">
        <v>61167.932302996254</v>
      </c>
      <c r="F49" s="116">
        <v>5832.8395527243511</v>
      </c>
      <c r="G49" s="116">
        <f t="shared" si="1"/>
        <v>55335.092750271906</v>
      </c>
      <c r="H49" s="51">
        <v>2198</v>
      </c>
      <c r="I49" s="51">
        <v>240.96400000000006</v>
      </c>
      <c r="J49" s="50">
        <f t="shared" si="2"/>
        <v>25.175201433244727</v>
      </c>
      <c r="K49" s="52">
        <f t="shared" si="4"/>
        <v>0.89536046263191182</v>
      </c>
      <c r="L49" s="53">
        <f t="shared" si="3"/>
        <v>9.1216945269832816</v>
      </c>
      <c r="M49" s="54"/>
    </row>
    <row r="50" spans="1:13" ht="15.75" x14ac:dyDescent="0.25">
      <c r="A50" s="49" t="s">
        <v>18</v>
      </c>
      <c r="B50" s="122">
        <v>480</v>
      </c>
      <c r="C50" s="17" t="s">
        <v>74</v>
      </c>
      <c r="D50" s="17" t="s">
        <v>12</v>
      </c>
      <c r="E50" s="116">
        <v>590210.34659916919</v>
      </c>
      <c r="F50" s="116">
        <v>76927.134297229422</v>
      </c>
      <c r="G50" s="116">
        <f t="shared" si="1"/>
        <v>513283.21230193978</v>
      </c>
      <c r="H50" s="51">
        <v>31838</v>
      </c>
      <c r="I50" s="51">
        <v>1870.9599999999998</v>
      </c>
      <c r="J50" s="50">
        <f t="shared" si="2"/>
        <v>16.121716574594505</v>
      </c>
      <c r="K50" s="52">
        <f t="shared" si="4"/>
        <v>0.57337168280162842</v>
      </c>
      <c r="L50" s="53">
        <f t="shared" si="3"/>
        <v>17.016932483858557</v>
      </c>
      <c r="M50" s="54"/>
    </row>
    <row r="51" spans="1:13" ht="15.75" x14ac:dyDescent="0.25">
      <c r="A51" s="49" t="s">
        <v>18</v>
      </c>
      <c r="B51" s="122">
        <v>484</v>
      </c>
      <c r="C51" s="17" t="s">
        <v>74</v>
      </c>
      <c r="D51" s="17" t="s">
        <v>12</v>
      </c>
      <c r="E51" s="116">
        <v>297670.26043364045</v>
      </c>
      <c r="F51" s="116">
        <v>28175.778637087951</v>
      </c>
      <c r="G51" s="116">
        <f t="shared" si="1"/>
        <v>269494.48179655249</v>
      </c>
      <c r="H51" s="51">
        <v>12171</v>
      </c>
      <c r="I51" s="51">
        <v>930.80799999999999</v>
      </c>
      <c r="J51" s="50">
        <f t="shared" si="2"/>
        <v>22.142345065857569</v>
      </c>
      <c r="K51" s="52">
        <f t="shared" si="4"/>
        <v>0.78749639300766672</v>
      </c>
      <c r="L51" s="53">
        <f t="shared" si="3"/>
        <v>13.075736349494203</v>
      </c>
      <c r="M51" s="54"/>
    </row>
    <row r="52" spans="1:13" ht="15.75" x14ac:dyDescent="0.25">
      <c r="A52" s="49" t="s">
        <v>18</v>
      </c>
      <c r="B52" s="122">
        <v>490</v>
      </c>
      <c r="C52" s="17" t="s">
        <v>74</v>
      </c>
      <c r="D52" s="17" t="s">
        <v>12</v>
      </c>
      <c r="E52" s="116">
        <v>677911.98849730054</v>
      </c>
      <c r="F52" s="116">
        <v>69330.0140996056</v>
      </c>
      <c r="G52" s="116">
        <f t="shared" si="1"/>
        <v>608581.97439769492</v>
      </c>
      <c r="H52" s="51">
        <v>29531</v>
      </c>
      <c r="I52" s="51">
        <v>2447.7159999999999</v>
      </c>
      <c r="J52" s="50">
        <f t="shared" si="2"/>
        <v>20.608241319213537</v>
      </c>
      <c r="K52" s="52">
        <f t="shared" si="4"/>
        <v>0.73293572369335114</v>
      </c>
      <c r="L52" s="53">
        <f t="shared" si="3"/>
        <v>12.06471665830513</v>
      </c>
      <c r="M52" s="54"/>
    </row>
    <row r="53" spans="1:13" ht="15.75" x14ac:dyDescent="0.25">
      <c r="A53" s="49" t="s">
        <v>18</v>
      </c>
      <c r="B53" s="122">
        <v>491</v>
      </c>
      <c r="C53" s="17" t="s">
        <v>74</v>
      </c>
      <c r="D53" s="17" t="s">
        <v>12</v>
      </c>
      <c r="E53" s="116">
        <v>76099.271419020079</v>
      </c>
      <c r="F53" s="116">
        <v>2018.2061196626523</v>
      </c>
      <c r="G53" s="116">
        <f t="shared" si="1"/>
        <v>74081.065299357433</v>
      </c>
      <c r="H53" s="51">
        <v>1010</v>
      </c>
      <c r="I53" s="51">
        <v>343.44800000000004</v>
      </c>
      <c r="J53" s="50">
        <f t="shared" si="2"/>
        <v>73.34758940530439</v>
      </c>
      <c r="K53" s="52">
        <f t="shared" si="4"/>
        <v>2.6086199054656221</v>
      </c>
      <c r="L53" s="53">
        <f t="shared" si="3"/>
        <v>2.9407654142694089</v>
      </c>
      <c r="M53" s="54"/>
    </row>
    <row r="54" spans="1:13" ht="15.75" x14ac:dyDescent="0.25">
      <c r="A54" s="49" t="s">
        <v>18</v>
      </c>
      <c r="B54" s="122">
        <v>492</v>
      </c>
      <c r="C54" s="17" t="s">
        <v>74</v>
      </c>
      <c r="D54" s="17" t="s">
        <v>12</v>
      </c>
      <c r="E54" s="116">
        <v>41436.02540569882</v>
      </c>
      <c r="F54" s="116">
        <v>17502.605932691462</v>
      </c>
      <c r="G54" s="116">
        <f t="shared" si="1"/>
        <v>23933.419473007358</v>
      </c>
      <c r="H54" s="51">
        <v>529</v>
      </c>
      <c r="I54" s="51">
        <v>210</v>
      </c>
      <c r="J54" s="50">
        <f t="shared" si="2"/>
        <v>45.242758928180258</v>
      </c>
      <c r="K54" s="52">
        <f t="shared" si="4"/>
        <v>1.6090666711085995</v>
      </c>
      <c r="L54" s="53">
        <f t="shared" si="3"/>
        <v>2.519047619047619</v>
      </c>
      <c r="M54" s="54"/>
    </row>
    <row r="55" spans="1:13" ht="15.75" x14ac:dyDescent="0.25">
      <c r="A55" s="49" t="s">
        <v>18</v>
      </c>
      <c r="B55" s="122">
        <v>493</v>
      </c>
      <c r="C55" s="17" t="s">
        <v>74</v>
      </c>
      <c r="D55" s="17" t="s">
        <v>12</v>
      </c>
      <c r="E55" s="116">
        <v>458674.74283343664</v>
      </c>
      <c r="F55" s="116">
        <v>34984.438542540804</v>
      </c>
      <c r="G55" s="116">
        <f t="shared" si="1"/>
        <v>423690.30429089582</v>
      </c>
      <c r="H55" s="51">
        <v>13391</v>
      </c>
      <c r="I55" s="51">
        <v>1480.1040000000005</v>
      </c>
      <c r="J55" s="50">
        <f t="shared" si="2"/>
        <v>31.639930124030752</v>
      </c>
      <c r="K55" s="52">
        <f t="shared" si="4"/>
        <v>1.1252796744690163</v>
      </c>
      <c r="L55" s="53">
        <f t="shared" si="3"/>
        <v>9.0473372141417059</v>
      </c>
      <c r="M55" s="54"/>
    </row>
    <row r="56" spans="1:13" ht="15.75" x14ac:dyDescent="0.25">
      <c r="A56" s="49" t="s">
        <v>18</v>
      </c>
      <c r="B56" s="122">
        <v>495</v>
      </c>
      <c r="C56" s="17" t="s">
        <v>74</v>
      </c>
      <c r="D56" s="17" t="s">
        <v>12</v>
      </c>
      <c r="E56" s="116">
        <v>1720762.0049054157</v>
      </c>
      <c r="F56" s="116">
        <v>61165.083972661232</v>
      </c>
      <c r="G56" s="116">
        <f t="shared" si="1"/>
        <v>1659596.9209327544</v>
      </c>
      <c r="H56" s="51">
        <v>59552</v>
      </c>
      <c r="I56" s="51">
        <v>7284.8760000000002</v>
      </c>
      <c r="J56" s="50">
        <f t="shared" si="2"/>
        <v>27.868029972675217</v>
      </c>
      <c r="K56" s="52">
        <f t="shared" si="4"/>
        <v>0.99113138280691471</v>
      </c>
      <c r="L56" s="53">
        <f t="shared" si="3"/>
        <v>8.1747444980532276</v>
      </c>
      <c r="M56" s="54"/>
    </row>
    <row r="57" spans="1:13" ht="15.75" x14ac:dyDescent="0.25">
      <c r="A57" s="49" t="s">
        <v>18</v>
      </c>
      <c r="B57" s="122">
        <v>495</v>
      </c>
      <c r="C57" s="17" t="s">
        <v>74</v>
      </c>
      <c r="D57" s="17" t="s">
        <v>13</v>
      </c>
      <c r="E57" s="116">
        <v>381944.52959984285</v>
      </c>
      <c r="F57" s="116">
        <v>10018.429185649209</v>
      </c>
      <c r="G57" s="116">
        <f t="shared" si="1"/>
        <v>371926.10041419364</v>
      </c>
      <c r="H57" s="51">
        <v>11869</v>
      </c>
      <c r="I57" s="51">
        <v>1515.5350000000003</v>
      </c>
      <c r="J57" s="50">
        <f t="shared" si="2"/>
        <v>31.335925555159967</v>
      </c>
      <c r="K57" s="52">
        <f>J57/G131</f>
        <v>1.0122639374000317</v>
      </c>
      <c r="L57" s="53">
        <f t="shared" si="3"/>
        <v>7.831557832712539</v>
      </c>
      <c r="M57" s="54"/>
    </row>
    <row r="58" spans="1:13" ht="15.75" x14ac:dyDescent="0.25">
      <c r="A58" s="49" t="s">
        <v>18</v>
      </c>
      <c r="B58" s="122">
        <v>495</v>
      </c>
      <c r="C58" s="17" t="s">
        <v>74</v>
      </c>
      <c r="D58" s="17" t="s">
        <v>14</v>
      </c>
      <c r="E58" s="116">
        <v>410864.15533824218</v>
      </c>
      <c r="F58" s="116">
        <v>9409.2824078524955</v>
      </c>
      <c r="G58" s="116">
        <f t="shared" si="1"/>
        <v>401454.87293038971</v>
      </c>
      <c r="H58" s="51">
        <v>11913</v>
      </c>
      <c r="I58" s="51">
        <v>1629.9150000000004</v>
      </c>
      <c r="J58" s="50">
        <f t="shared" si="2"/>
        <v>33.698889694484151</v>
      </c>
      <c r="K58" s="52">
        <f>J58/G131</f>
        <v>1.0885962410173891</v>
      </c>
      <c r="L58" s="53">
        <f t="shared" si="3"/>
        <v>7.3089700996677722</v>
      </c>
      <c r="M58" s="54"/>
    </row>
    <row r="59" spans="1:13" ht="15.75" x14ac:dyDescent="0.25">
      <c r="A59" s="49" t="s">
        <v>18</v>
      </c>
      <c r="B59" s="122">
        <v>498</v>
      </c>
      <c r="C59" s="17" t="s">
        <v>74</v>
      </c>
      <c r="D59" s="17" t="s">
        <v>12</v>
      </c>
      <c r="E59" s="116">
        <v>595805.11336799094</v>
      </c>
      <c r="F59" s="116">
        <v>1152.6473187251147</v>
      </c>
      <c r="G59" s="116">
        <f t="shared" si="1"/>
        <v>594652.46604926581</v>
      </c>
      <c r="H59" s="51">
        <v>483</v>
      </c>
      <c r="I59" s="51">
        <v>1855.8039999999999</v>
      </c>
      <c r="J59" s="50">
        <f t="shared" si="2"/>
        <v>1231.1645259819168</v>
      </c>
      <c r="K59" s="52">
        <f t="shared" ref="K59:K73" si="5">J59/$G$130</f>
        <v>43.786582700525862</v>
      </c>
      <c r="L59" s="53">
        <f t="shared" si="3"/>
        <v>0.26026455379986252</v>
      </c>
      <c r="M59" s="54"/>
    </row>
    <row r="60" spans="1:13" ht="15.75" x14ac:dyDescent="0.25">
      <c r="A60" s="49" t="s">
        <v>11</v>
      </c>
      <c r="B60" s="122">
        <v>535</v>
      </c>
      <c r="C60" s="17" t="s">
        <v>74</v>
      </c>
      <c r="D60" s="16" t="s">
        <v>12</v>
      </c>
      <c r="E60" s="116">
        <v>3335062.7395447516</v>
      </c>
      <c r="F60" s="116">
        <v>173571.20123404934</v>
      </c>
      <c r="G60" s="116">
        <f t="shared" si="1"/>
        <v>3161491.5383107024</v>
      </c>
      <c r="H60" s="51">
        <v>130939.04646637369</v>
      </c>
      <c r="I60" s="51">
        <v>12222.879999999946</v>
      </c>
      <c r="J60" s="50">
        <f t="shared" si="2"/>
        <v>24.144757607675121</v>
      </c>
      <c r="K60" s="52">
        <f t="shared" si="5"/>
        <v>0.85871254691117205</v>
      </c>
      <c r="L60" s="53">
        <f t="shared" si="3"/>
        <v>10.712618177252356</v>
      </c>
      <c r="M60" s="54"/>
    </row>
    <row r="61" spans="1:13" ht="15.75" x14ac:dyDescent="0.25">
      <c r="A61" s="49" t="s">
        <v>11</v>
      </c>
      <c r="B61" s="122">
        <v>552</v>
      </c>
      <c r="C61" s="17" t="s">
        <v>74</v>
      </c>
      <c r="D61" s="16" t="s">
        <v>12</v>
      </c>
      <c r="E61" s="116">
        <v>154506.95637071523</v>
      </c>
      <c r="F61" s="116">
        <v>36922.600415463115</v>
      </c>
      <c r="G61" s="116">
        <f t="shared" si="1"/>
        <v>117584.3559552521</v>
      </c>
      <c r="H61" s="51">
        <v>13783.715236916412</v>
      </c>
      <c r="I61" s="51">
        <v>516.57000000000005</v>
      </c>
      <c r="J61" s="50">
        <f t="shared" si="2"/>
        <v>8.5306721688743465</v>
      </c>
      <c r="K61" s="52">
        <f t="shared" si="5"/>
        <v>0.30339485465241328</v>
      </c>
      <c r="L61" s="53">
        <f t="shared" si="3"/>
        <v>26.683150854514221</v>
      </c>
      <c r="M61" s="54"/>
    </row>
    <row r="62" spans="1:13" ht="15.75" x14ac:dyDescent="0.25">
      <c r="A62" s="49" t="s">
        <v>11</v>
      </c>
      <c r="B62" s="122">
        <v>553</v>
      </c>
      <c r="C62" s="17" t="s">
        <v>74</v>
      </c>
      <c r="D62" s="16" t="s">
        <v>12</v>
      </c>
      <c r="E62" s="116">
        <v>252985.50092370919</v>
      </c>
      <c r="F62" s="116">
        <v>36750.960412705099</v>
      </c>
      <c r="G62" s="116">
        <f t="shared" si="1"/>
        <v>216234.5405110041</v>
      </c>
      <c r="H62" s="51">
        <v>13357.695850627479</v>
      </c>
      <c r="I62" s="51">
        <v>786.26000000000033</v>
      </c>
      <c r="J62" s="50">
        <f t="shared" si="2"/>
        <v>16.188011984181124</v>
      </c>
      <c r="K62" s="52">
        <f t="shared" si="5"/>
        <v>0.57572949069266932</v>
      </c>
      <c r="L62" s="53">
        <f t="shared" si="3"/>
        <v>16.988904243669364</v>
      </c>
      <c r="M62" s="54"/>
    </row>
    <row r="63" spans="1:13" ht="15.75" x14ac:dyDescent="0.25">
      <c r="A63" s="49" t="s">
        <v>11</v>
      </c>
      <c r="B63" s="122">
        <v>554</v>
      </c>
      <c r="C63" s="17" t="s">
        <v>74</v>
      </c>
      <c r="D63" s="16" t="s">
        <v>12</v>
      </c>
      <c r="E63" s="116">
        <v>169905.16396585651</v>
      </c>
      <c r="F63" s="116">
        <v>38803.586382412584</v>
      </c>
      <c r="G63" s="116">
        <f t="shared" si="1"/>
        <v>131101.57758344393</v>
      </c>
      <c r="H63" s="51">
        <v>19328.7835688532</v>
      </c>
      <c r="I63" s="51">
        <v>663.16000000000031</v>
      </c>
      <c r="J63" s="50">
        <f t="shared" si="2"/>
        <v>6.7827122755259008</v>
      </c>
      <c r="K63" s="52">
        <f t="shared" si="5"/>
        <v>0.24122835390283898</v>
      </c>
      <c r="L63" s="53">
        <f t="shared" si="3"/>
        <v>29.146485868950464</v>
      </c>
      <c r="M63" s="54"/>
    </row>
    <row r="64" spans="1:13" ht="15.75" x14ac:dyDescent="0.25">
      <c r="A64" s="49" t="s">
        <v>11</v>
      </c>
      <c r="B64" s="122">
        <v>558</v>
      </c>
      <c r="C64" s="17" t="s">
        <v>74</v>
      </c>
      <c r="D64" s="16" t="s">
        <v>12</v>
      </c>
      <c r="E64" s="116">
        <v>165762.72536250704</v>
      </c>
      <c r="F64" s="116">
        <v>28946.25594899799</v>
      </c>
      <c r="G64" s="116">
        <f t="shared" si="1"/>
        <v>136816.46941350907</v>
      </c>
      <c r="H64" s="51">
        <v>10857.246066035619</v>
      </c>
      <c r="I64" s="51">
        <v>503.26999999999924</v>
      </c>
      <c r="J64" s="50">
        <f t="shared" si="2"/>
        <v>12.601397129748005</v>
      </c>
      <c r="K64" s="52">
        <f t="shared" si="5"/>
        <v>0.44817090317300501</v>
      </c>
      <c r="L64" s="53">
        <f t="shared" si="3"/>
        <v>21.573402082452034</v>
      </c>
      <c r="M64" s="54"/>
    </row>
    <row r="65" spans="1:13" ht="15.75" x14ac:dyDescent="0.25">
      <c r="A65" s="49" t="s">
        <v>11</v>
      </c>
      <c r="B65" s="122">
        <v>578</v>
      </c>
      <c r="C65" s="17" t="s">
        <v>74</v>
      </c>
      <c r="D65" s="16" t="s">
        <v>12</v>
      </c>
      <c r="E65" s="116">
        <v>366064.64066995744</v>
      </c>
      <c r="F65" s="116">
        <v>82025.04837138101</v>
      </c>
      <c r="G65" s="116">
        <f t="shared" si="1"/>
        <v>284039.59229857643</v>
      </c>
      <c r="H65" s="51">
        <v>28805.726823312667</v>
      </c>
      <c r="I65" s="51">
        <v>1194.9999999999984</v>
      </c>
      <c r="J65" s="50">
        <f t="shared" si="2"/>
        <v>9.8605250976934666</v>
      </c>
      <c r="K65" s="52">
        <f t="shared" si="5"/>
        <v>0.35069130774086926</v>
      </c>
      <c r="L65" s="53">
        <f t="shared" si="3"/>
        <v>24.105210730805609</v>
      </c>
      <c r="M65" s="54"/>
    </row>
    <row r="66" spans="1:13" ht="15.75" x14ac:dyDescent="0.25">
      <c r="A66" s="49" t="s">
        <v>11</v>
      </c>
      <c r="B66" s="122">
        <v>579</v>
      </c>
      <c r="C66" s="17" t="s">
        <v>74</v>
      </c>
      <c r="D66" s="16" t="s">
        <v>12</v>
      </c>
      <c r="E66" s="116">
        <v>51316.495112379547</v>
      </c>
      <c r="F66" s="116">
        <v>11068.996697714862</v>
      </c>
      <c r="G66" s="116">
        <f t="shared" si="1"/>
        <v>40247.498414664689</v>
      </c>
      <c r="H66" s="51">
        <v>5109.9605320736855</v>
      </c>
      <c r="I66" s="51">
        <v>133.85</v>
      </c>
      <c r="J66" s="50">
        <f t="shared" si="2"/>
        <v>7.8762836155080347</v>
      </c>
      <c r="K66" s="52">
        <f t="shared" si="5"/>
        <v>0.28012141076610658</v>
      </c>
      <c r="L66" s="53">
        <f t="shared" si="3"/>
        <v>38.176769010636427</v>
      </c>
      <c r="M66" s="54"/>
    </row>
    <row r="67" spans="1:13" ht="15.75" x14ac:dyDescent="0.25">
      <c r="A67" s="49" t="s">
        <v>11</v>
      </c>
      <c r="B67" s="122">
        <v>587</v>
      </c>
      <c r="C67" s="17" t="s">
        <v>74</v>
      </c>
      <c r="D67" s="16" t="s">
        <v>12</v>
      </c>
      <c r="E67" s="116">
        <v>135215.0280179751</v>
      </c>
      <c r="F67" s="116">
        <v>32456.464367685145</v>
      </c>
      <c r="G67" s="116">
        <f t="shared" si="1"/>
        <v>102758.56365028996</v>
      </c>
      <c r="H67" s="51">
        <v>11984.209349231949</v>
      </c>
      <c r="I67" s="51">
        <v>423.62000000000035</v>
      </c>
      <c r="J67" s="50">
        <f t="shared" si="2"/>
        <v>8.5744967111139125</v>
      </c>
      <c r="K67" s="52">
        <f t="shared" si="5"/>
        <v>0.30495348219778945</v>
      </c>
      <c r="L67" s="53">
        <f t="shared" si="3"/>
        <v>28.28999893591412</v>
      </c>
      <c r="M67" s="54"/>
    </row>
    <row r="68" spans="1:13" ht="15.75" x14ac:dyDescent="0.25">
      <c r="A68" s="49" t="s">
        <v>11</v>
      </c>
      <c r="B68" s="122">
        <v>588</v>
      </c>
      <c r="C68" s="17" t="s">
        <v>74</v>
      </c>
      <c r="D68" s="16" t="s">
        <v>12</v>
      </c>
      <c r="E68" s="116">
        <v>42745.163559196968</v>
      </c>
      <c r="F68" s="116">
        <v>5120.1231447217297</v>
      </c>
      <c r="G68" s="116">
        <f t="shared" si="1"/>
        <v>37625.040414475239</v>
      </c>
      <c r="H68" s="51">
        <v>2289.1441689925473</v>
      </c>
      <c r="I68" s="51">
        <v>148.68000000000004</v>
      </c>
      <c r="J68" s="50">
        <f t="shared" si="2"/>
        <v>16.436291311016042</v>
      </c>
      <c r="K68" s="52">
        <f t="shared" si="5"/>
        <v>0.58455958857793577</v>
      </c>
      <c r="L68" s="53">
        <f t="shared" si="3"/>
        <v>15.39644988561035</v>
      </c>
      <c r="M68" s="54"/>
    </row>
    <row r="69" spans="1:13" ht="15.75" x14ac:dyDescent="0.25">
      <c r="A69" s="49" t="s">
        <v>11</v>
      </c>
      <c r="B69" s="122">
        <v>589</v>
      </c>
      <c r="C69" s="17" t="s">
        <v>74</v>
      </c>
      <c r="D69" s="16" t="s">
        <v>12</v>
      </c>
      <c r="E69" s="116">
        <v>146105.43907083783</v>
      </c>
      <c r="F69" s="116">
        <v>30051.055371217117</v>
      </c>
      <c r="G69" s="116">
        <f t="shared" si="1"/>
        <v>116054.38369962072</v>
      </c>
      <c r="H69" s="51">
        <v>10848.157652461454</v>
      </c>
      <c r="I69" s="51">
        <v>520.37999999999965</v>
      </c>
      <c r="J69" s="50">
        <f t="shared" si="2"/>
        <v>10.698073112284455</v>
      </c>
      <c r="K69" s="52">
        <f t="shared" si="5"/>
        <v>0.38047885004948206</v>
      </c>
      <c r="L69" s="53">
        <f t="shared" si="3"/>
        <v>20.846607579963607</v>
      </c>
      <c r="M69" s="54"/>
    </row>
    <row r="70" spans="1:13" ht="15.75" x14ac:dyDescent="0.25">
      <c r="A70" s="49" t="s">
        <v>11</v>
      </c>
      <c r="B70" s="122">
        <v>597</v>
      </c>
      <c r="C70" s="17" t="s">
        <v>74</v>
      </c>
      <c r="D70" s="16" t="s">
        <v>12</v>
      </c>
      <c r="E70" s="116">
        <v>375831.5331782265</v>
      </c>
      <c r="F70" s="116">
        <v>85556.489964520209</v>
      </c>
      <c r="G70" s="116">
        <f t="shared" ref="G70:G126" si="6">E70-F70</f>
        <v>290275.04321370629</v>
      </c>
      <c r="H70" s="51">
        <v>30660.899244138884</v>
      </c>
      <c r="I70" s="51">
        <v>1307.1200000000019</v>
      </c>
      <c r="J70" s="50">
        <f t="shared" ref="J70:J126" si="7">G70/H70</f>
        <v>9.4672710314977166</v>
      </c>
      <c r="K70" s="52">
        <f t="shared" si="5"/>
        <v>0.33670515777600979</v>
      </c>
      <c r="L70" s="53">
        <f t="shared" ref="L70:L126" si="8">H70/I70</f>
        <v>23.456835825432123</v>
      </c>
      <c r="M70" s="54"/>
    </row>
    <row r="71" spans="1:13" ht="15.75" x14ac:dyDescent="0.25">
      <c r="A71" s="49" t="s">
        <v>19</v>
      </c>
      <c r="B71" s="122">
        <v>602</v>
      </c>
      <c r="C71" s="17" t="s">
        <v>74</v>
      </c>
      <c r="D71" s="16" t="s">
        <v>12</v>
      </c>
      <c r="E71" s="116">
        <v>31999</v>
      </c>
      <c r="F71" s="116">
        <v>4658</v>
      </c>
      <c r="G71" s="116">
        <f t="shared" si="6"/>
        <v>27341</v>
      </c>
      <c r="H71" s="51">
        <v>1590</v>
      </c>
      <c r="I71" s="51">
        <v>118.94</v>
      </c>
      <c r="J71" s="50">
        <f t="shared" si="7"/>
        <v>17.195597484276728</v>
      </c>
      <c r="K71" s="52">
        <f t="shared" si="5"/>
        <v>0.61156444605137728</v>
      </c>
      <c r="L71" s="53">
        <f t="shared" si="8"/>
        <v>13.368084748612747</v>
      </c>
      <c r="M71" s="54"/>
    </row>
    <row r="72" spans="1:13" ht="15.75" x14ac:dyDescent="0.25">
      <c r="A72" s="49" t="s">
        <v>11</v>
      </c>
      <c r="B72" s="122">
        <v>643</v>
      </c>
      <c r="C72" s="17" t="s">
        <v>74</v>
      </c>
      <c r="D72" s="16" t="s">
        <v>12</v>
      </c>
      <c r="E72" s="116">
        <v>82804.174384296901</v>
      </c>
      <c r="F72" s="116">
        <v>5214.0708468103321</v>
      </c>
      <c r="G72" s="116">
        <f t="shared" si="6"/>
        <v>77590.103537486575</v>
      </c>
      <c r="H72" s="51">
        <v>4864.5733655712584</v>
      </c>
      <c r="I72" s="51">
        <v>298.54000000000008</v>
      </c>
      <c r="J72" s="50">
        <f t="shared" si="7"/>
        <v>15.950032553034584</v>
      </c>
      <c r="K72" s="52">
        <f t="shared" si="5"/>
        <v>0.56726571040740537</v>
      </c>
      <c r="L72" s="53">
        <f t="shared" si="8"/>
        <v>16.294544669294758</v>
      </c>
      <c r="M72" s="54"/>
    </row>
    <row r="73" spans="1:13" ht="15.75" x14ac:dyDescent="0.25">
      <c r="A73" s="49" t="s">
        <v>11</v>
      </c>
      <c r="B73" s="122">
        <v>645</v>
      </c>
      <c r="C73" s="17" t="s">
        <v>74</v>
      </c>
      <c r="D73" s="16" t="s">
        <v>12</v>
      </c>
      <c r="E73" s="116">
        <v>2500849.3625362162</v>
      </c>
      <c r="F73" s="116">
        <v>145824.89914221552</v>
      </c>
      <c r="G73" s="116">
        <f t="shared" si="6"/>
        <v>2355024.4633940007</v>
      </c>
      <c r="H73" s="51">
        <v>131951.2685281962</v>
      </c>
      <c r="I73" s="51">
        <v>11167.06999999996</v>
      </c>
      <c r="J73" s="50">
        <f t="shared" si="7"/>
        <v>17.847683388437936</v>
      </c>
      <c r="K73" s="52">
        <f t="shared" si="5"/>
        <v>0.63475599581409459</v>
      </c>
      <c r="L73" s="53">
        <f t="shared" si="8"/>
        <v>11.816104719339691</v>
      </c>
      <c r="M73" s="54"/>
    </row>
    <row r="74" spans="1:13" ht="15.75" x14ac:dyDescent="0.25">
      <c r="A74" s="49" t="s">
        <v>11</v>
      </c>
      <c r="B74" s="122">
        <v>645</v>
      </c>
      <c r="C74" s="17" t="s">
        <v>74</v>
      </c>
      <c r="D74" s="16" t="s">
        <v>13</v>
      </c>
      <c r="E74" s="116">
        <v>268162.43540090777</v>
      </c>
      <c r="F74" s="116">
        <v>6383.1465397066258</v>
      </c>
      <c r="G74" s="116">
        <f t="shared" si="6"/>
        <v>261779.28886120114</v>
      </c>
      <c r="H74" s="51">
        <v>9125.9032801573849</v>
      </c>
      <c r="I74" s="51">
        <v>1292.8499999999997</v>
      </c>
      <c r="J74" s="50">
        <f t="shared" si="7"/>
        <v>28.685301698341746</v>
      </c>
      <c r="K74" s="52">
        <f>J74/G131</f>
        <v>0.92663918260712752</v>
      </c>
      <c r="L74" s="53">
        <f t="shared" si="8"/>
        <v>7.0587487180704542</v>
      </c>
      <c r="M74" s="54"/>
    </row>
    <row r="75" spans="1:13" ht="15.75" x14ac:dyDescent="0.25">
      <c r="A75" s="49" t="s">
        <v>11</v>
      </c>
      <c r="B75" s="122">
        <v>645</v>
      </c>
      <c r="C75" s="17" t="s">
        <v>74</v>
      </c>
      <c r="D75" s="16" t="s">
        <v>14</v>
      </c>
      <c r="E75" s="116">
        <v>218679.59116512456</v>
      </c>
      <c r="F75" s="116">
        <v>4205.0913372144405</v>
      </c>
      <c r="G75" s="116">
        <f t="shared" si="6"/>
        <v>214474.49982791013</v>
      </c>
      <c r="H75" s="51">
        <v>6608.4127201139681</v>
      </c>
      <c r="I75" s="51">
        <v>1031.5199999999993</v>
      </c>
      <c r="J75" s="50">
        <f t="shared" si="7"/>
        <v>32.454767719805993</v>
      </c>
      <c r="K75" s="52">
        <f>J75/G131</f>
        <v>1.0484065933085076</v>
      </c>
      <c r="L75" s="53">
        <f t="shared" si="8"/>
        <v>6.4064804561365483</v>
      </c>
      <c r="M75" s="54"/>
    </row>
    <row r="76" spans="1:13" ht="15.75" x14ac:dyDescent="0.25">
      <c r="A76" s="49" t="s">
        <v>11</v>
      </c>
      <c r="B76" s="122">
        <v>652</v>
      </c>
      <c r="C76" s="17" t="s">
        <v>74</v>
      </c>
      <c r="D76" s="16" t="s">
        <v>12</v>
      </c>
      <c r="E76" s="116">
        <v>57076.457360845903</v>
      </c>
      <c r="F76" s="116">
        <v>17818.856930245423</v>
      </c>
      <c r="G76" s="116">
        <f t="shared" si="6"/>
        <v>39257.600430600476</v>
      </c>
      <c r="H76" s="51">
        <v>7302.5403068407404</v>
      </c>
      <c r="I76" s="51">
        <v>201.40000000000012</v>
      </c>
      <c r="J76" s="50">
        <f t="shared" si="7"/>
        <v>5.3758827450531781</v>
      </c>
      <c r="K76" s="52">
        <f t="shared" ref="K76:K115" si="9">J76/$G$130</f>
        <v>0.191194214450635</v>
      </c>
      <c r="L76" s="53">
        <f t="shared" si="8"/>
        <v>36.258889309040399</v>
      </c>
      <c r="M76" s="54"/>
    </row>
    <row r="77" spans="1:13" ht="15.75" x14ac:dyDescent="0.25">
      <c r="A77" s="49" t="s">
        <v>11</v>
      </c>
      <c r="B77" s="122">
        <v>663</v>
      </c>
      <c r="C77" s="17" t="s">
        <v>74</v>
      </c>
      <c r="D77" s="16" t="s">
        <v>12</v>
      </c>
      <c r="E77" s="116">
        <v>309657.14854940475</v>
      </c>
      <c r="F77" s="116">
        <v>84613.25964952918</v>
      </c>
      <c r="G77" s="116">
        <f t="shared" si="6"/>
        <v>225043.88889987557</v>
      </c>
      <c r="H77" s="51">
        <v>29487.35784137496</v>
      </c>
      <c r="I77" s="51">
        <v>975.99999999999966</v>
      </c>
      <c r="J77" s="50">
        <f t="shared" si="7"/>
        <v>7.6318770271138696</v>
      </c>
      <c r="K77" s="52">
        <f t="shared" si="9"/>
        <v>0.27142904750398339</v>
      </c>
      <c r="L77" s="53">
        <f t="shared" si="8"/>
        <v>30.21245680468747</v>
      </c>
      <c r="M77" s="54"/>
    </row>
    <row r="78" spans="1:13" ht="15.75" x14ac:dyDescent="0.25">
      <c r="A78" s="49" t="s">
        <v>15</v>
      </c>
      <c r="B78" s="122">
        <v>664</v>
      </c>
      <c r="C78" s="17" t="s">
        <v>74</v>
      </c>
      <c r="D78" s="17" t="s">
        <v>12</v>
      </c>
      <c r="E78" s="116">
        <v>415797</v>
      </c>
      <c r="F78" s="116">
        <v>2638</v>
      </c>
      <c r="G78" s="116">
        <f t="shared" si="6"/>
        <v>413159</v>
      </c>
      <c r="H78" s="51">
        <v>2879</v>
      </c>
      <c r="I78" s="51">
        <v>1119</v>
      </c>
      <c r="J78" s="50">
        <f t="shared" si="7"/>
        <v>143.50781521361583</v>
      </c>
      <c r="K78" s="52">
        <f t="shared" si="9"/>
        <v>5.1038806645368435</v>
      </c>
      <c r="L78" s="53">
        <f t="shared" si="8"/>
        <v>2.5728328865058088</v>
      </c>
      <c r="M78" s="54"/>
    </row>
    <row r="79" spans="1:13" ht="15.75" x14ac:dyDescent="0.25">
      <c r="A79" s="49" t="s">
        <v>11</v>
      </c>
      <c r="B79" s="122">
        <v>664</v>
      </c>
      <c r="C79" s="17" t="s">
        <v>74</v>
      </c>
      <c r="D79" s="16" t="s">
        <v>12</v>
      </c>
      <c r="E79" s="116">
        <v>120921.47071706066</v>
      </c>
      <c r="F79" s="116">
        <v>26139.634896868793</v>
      </c>
      <c r="G79" s="116">
        <f t="shared" si="6"/>
        <v>94781.83582019186</v>
      </c>
      <c r="H79" s="51">
        <v>10167.662686095928</v>
      </c>
      <c r="I79" s="51">
        <v>364</v>
      </c>
      <c r="J79" s="50">
        <f t="shared" si="7"/>
        <v>9.3218902658724208</v>
      </c>
      <c r="K79" s="52">
        <f t="shared" si="9"/>
        <v>0.33153466530097619</v>
      </c>
      <c r="L79" s="53">
        <f t="shared" si="8"/>
        <v>27.933139247516284</v>
      </c>
      <c r="M79" s="54"/>
    </row>
    <row r="80" spans="1:13" ht="15.75" x14ac:dyDescent="0.25">
      <c r="A80" s="49" t="s">
        <v>11</v>
      </c>
      <c r="B80" s="122">
        <v>667</v>
      </c>
      <c r="C80" s="17" t="s">
        <v>74</v>
      </c>
      <c r="D80" s="16" t="s">
        <v>12</v>
      </c>
      <c r="E80" s="116">
        <v>475817.82246511005</v>
      </c>
      <c r="F80" s="116">
        <v>109916.53107348814</v>
      </c>
      <c r="G80" s="116">
        <f t="shared" si="6"/>
        <v>365901.29139162193</v>
      </c>
      <c r="H80" s="51">
        <v>27126.642415485872</v>
      </c>
      <c r="I80" s="51">
        <v>1506.6199999999944</v>
      </c>
      <c r="J80" s="50">
        <f t="shared" si="7"/>
        <v>13.488631795534662</v>
      </c>
      <c r="K80" s="52">
        <f t="shared" si="9"/>
        <v>0.47972555996207783</v>
      </c>
      <c r="L80" s="53">
        <f t="shared" si="8"/>
        <v>18.004966358793837</v>
      </c>
      <c r="M80" s="54"/>
    </row>
    <row r="81" spans="1:13" ht="15.75" x14ac:dyDescent="0.25">
      <c r="A81" s="49" t="s">
        <v>11</v>
      </c>
      <c r="B81" s="122">
        <v>668</v>
      </c>
      <c r="C81" s="17" t="s">
        <v>74</v>
      </c>
      <c r="D81" s="16" t="s">
        <v>12</v>
      </c>
      <c r="E81" s="116">
        <v>75371.799035099248</v>
      </c>
      <c r="F81" s="116">
        <v>19234.949064249064</v>
      </c>
      <c r="G81" s="116">
        <f t="shared" si="6"/>
        <v>56136.849970850184</v>
      </c>
      <c r="H81" s="51">
        <v>7536.5669563754618</v>
      </c>
      <c r="I81" s="51">
        <v>277.29999999999973</v>
      </c>
      <c r="J81" s="50">
        <f t="shared" si="7"/>
        <v>7.4485969932718419</v>
      </c>
      <c r="K81" s="52">
        <f t="shared" si="9"/>
        <v>0.26491066089535481</v>
      </c>
      <c r="L81" s="53">
        <f t="shared" si="8"/>
        <v>27.17838787008824</v>
      </c>
      <c r="M81" s="54"/>
    </row>
    <row r="82" spans="1:13" ht="15.75" x14ac:dyDescent="0.25">
      <c r="A82" s="49" t="s">
        <v>15</v>
      </c>
      <c r="B82" s="122">
        <v>670</v>
      </c>
      <c r="C82" s="17" t="s">
        <v>74</v>
      </c>
      <c r="D82" s="17" t="s">
        <v>12</v>
      </c>
      <c r="E82" s="116">
        <v>405324</v>
      </c>
      <c r="F82" s="116">
        <v>19422</v>
      </c>
      <c r="G82" s="116">
        <f t="shared" si="6"/>
        <v>385902</v>
      </c>
      <c r="H82" s="51">
        <v>6638</v>
      </c>
      <c r="I82" s="51">
        <v>827</v>
      </c>
      <c r="J82" s="50">
        <f t="shared" si="7"/>
        <v>58.135281711358843</v>
      </c>
      <c r="K82" s="52">
        <f t="shared" si="9"/>
        <v>2.0675915093009847</v>
      </c>
      <c r="L82" s="53">
        <f t="shared" si="8"/>
        <v>8.0266021765417168</v>
      </c>
      <c r="M82" s="54"/>
    </row>
    <row r="83" spans="1:13" ht="15.75" x14ac:dyDescent="0.25">
      <c r="A83" s="49" t="s">
        <v>15</v>
      </c>
      <c r="B83" s="122">
        <v>671</v>
      </c>
      <c r="C83" s="17" t="s">
        <v>74</v>
      </c>
      <c r="D83" s="17" t="s">
        <v>12</v>
      </c>
      <c r="E83" s="116">
        <v>73216</v>
      </c>
      <c r="F83" s="116">
        <v>10317</v>
      </c>
      <c r="G83" s="116">
        <f t="shared" si="6"/>
        <v>62899</v>
      </c>
      <c r="H83" s="51">
        <v>3646</v>
      </c>
      <c r="I83" s="51">
        <v>390</v>
      </c>
      <c r="J83" s="50">
        <f t="shared" si="7"/>
        <v>17.251508502468457</v>
      </c>
      <c r="K83" s="52">
        <f t="shared" si="9"/>
        <v>0.61355293123776633</v>
      </c>
      <c r="L83" s="53">
        <f t="shared" si="8"/>
        <v>9.3487179487179493</v>
      </c>
      <c r="M83" s="54"/>
    </row>
    <row r="84" spans="1:13" ht="15.75" x14ac:dyDescent="0.25">
      <c r="A84" s="49" t="s">
        <v>11</v>
      </c>
      <c r="B84" s="122">
        <v>672</v>
      </c>
      <c r="C84" s="17" t="s">
        <v>74</v>
      </c>
      <c r="D84" s="16" t="s">
        <v>12</v>
      </c>
      <c r="E84" s="116">
        <v>231197.81763603209</v>
      </c>
      <c r="F84" s="116">
        <v>38441.752859228676</v>
      </c>
      <c r="G84" s="116">
        <f t="shared" si="6"/>
        <v>192756.06477680343</v>
      </c>
      <c r="H84" s="51">
        <v>15783.166223232485</v>
      </c>
      <c r="I84" s="51">
        <v>851.36999999999898</v>
      </c>
      <c r="J84" s="50">
        <f t="shared" si="7"/>
        <v>12.212762765754224</v>
      </c>
      <c r="K84" s="52">
        <f t="shared" si="9"/>
        <v>0.43434905372870913</v>
      </c>
      <c r="L84" s="53">
        <f t="shared" si="8"/>
        <v>18.538551068551282</v>
      </c>
      <c r="M84" s="54"/>
    </row>
    <row r="85" spans="1:13" ht="15.75" x14ac:dyDescent="0.25">
      <c r="A85" s="49" t="s">
        <v>11</v>
      </c>
      <c r="B85" s="122">
        <v>673</v>
      </c>
      <c r="C85" s="17" t="s">
        <v>74</v>
      </c>
      <c r="D85" s="16" t="s">
        <v>12</v>
      </c>
      <c r="E85" s="116">
        <v>204746.24591667543</v>
      </c>
      <c r="F85" s="116">
        <v>95257.54849302501</v>
      </c>
      <c r="G85" s="116">
        <f t="shared" si="6"/>
        <v>109488.69742365042</v>
      </c>
      <c r="H85" s="51">
        <v>33740.735394083691</v>
      </c>
      <c r="I85" s="51">
        <v>644.27999999999975</v>
      </c>
      <c r="J85" s="50">
        <f t="shared" si="7"/>
        <v>3.2450003280855828</v>
      </c>
      <c r="K85" s="52">
        <f t="shared" si="9"/>
        <v>0.1154090068633442</v>
      </c>
      <c r="L85" s="53">
        <f t="shared" si="8"/>
        <v>52.369676839392355</v>
      </c>
      <c r="M85" s="54"/>
    </row>
    <row r="86" spans="1:13" ht="15.75" x14ac:dyDescent="0.25">
      <c r="A86" s="49" t="s">
        <v>11</v>
      </c>
      <c r="B86" s="122">
        <v>677</v>
      </c>
      <c r="C86" s="17" t="s">
        <v>74</v>
      </c>
      <c r="D86" s="16" t="s">
        <v>12</v>
      </c>
      <c r="E86" s="116">
        <v>112245.50613911447</v>
      </c>
      <c r="F86" s="116">
        <v>23845.635736764994</v>
      </c>
      <c r="G86" s="116">
        <f t="shared" si="6"/>
        <v>88399.870402349479</v>
      </c>
      <c r="H86" s="51">
        <v>8671.4826014491864</v>
      </c>
      <c r="I86" s="51">
        <v>393.53000000000009</v>
      </c>
      <c r="J86" s="50">
        <f t="shared" si="7"/>
        <v>10.194320217810967</v>
      </c>
      <c r="K86" s="52">
        <f t="shared" si="9"/>
        <v>0.36256278984063178</v>
      </c>
      <c r="L86" s="53">
        <f t="shared" si="8"/>
        <v>22.035124644751821</v>
      </c>
      <c r="M86" s="54"/>
    </row>
    <row r="87" spans="1:13" ht="15.75" x14ac:dyDescent="0.25">
      <c r="A87" s="49" t="s">
        <v>11</v>
      </c>
      <c r="B87" s="122">
        <v>679</v>
      </c>
      <c r="C87" s="17" t="s">
        <v>74</v>
      </c>
      <c r="D87" s="16" t="s">
        <v>12</v>
      </c>
      <c r="E87" s="116">
        <v>33437.970241692834</v>
      </c>
      <c r="F87" s="116">
        <v>765.76960080777235</v>
      </c>
      <c r="G87" s="116">
        <f t="shared" si="6"/>
        <v>32672.200640885061</v>
      </c>
      <c r="H87" s="51">
        <v>335.13525054729598</v>
      </c>
      <c r="I87" s="51">
        <v>104.88000000000014</v>
      </c>
      <c r="J87" s="50">
        <f t="shared" si="7"/>
        <v>97.489597371596673</v>
      </c>
      <c r="K87" s="52">
        <f t="shared" si="9"/>
        <v>3.4672346608978608</v>
      </c>
      <c r="L87" s="53">
        <f t="shared" si="8"/>
        <v>3.1954161951496522</v>
      </c>
      <c r="M87" s="54"/>
    </row>
    <row r="88" spans="1:13" ht="15.75" x14ac:dyDescent="0.25">
      <c r="A88" s="49" t="s">
        <v>19</v>
      </c>
      <c r="B88" s="122">
        <v>690</v>
      </c>
      <c r="C88" s="17" t="s">
        <v>74</v>
      </c>
      <c r="D88" s="16" t="s">
        <v>12</v>
      </c>
      <c r="E88" s="116">
        <v>2269540.9861935698</v>
      </c>
      <c r="F88" s="116">
        <v>211452</v>
      </c>
      <c r="G88" s="116">
        <f t="shared" si="6"/>
        <v>2058088.9861935698</v>
      </c>
      <c r="H88" s="51">
        <v>75233</v>
      </c>
      <c r="I88" s="51">
        <v>4005.72</v>
      </c>
      <c r="J88" s="50">
        <f t="shared" si="7"/>
        <v>27.356199888261401</v>
      </c>
      <c r="K88" s="52">
        <f t="shared" si="9"/>
        <v>0.97292805591855391</v>
      </c>
      <c r="L88" s="53">
        <f t="shared" si="8"/>
        <v>18.781392608569746</v>
      </c>
      <c r="M88" s="54"/>
    </row>
    <row r="89" spans="1:13" ht="15.75" x14ac:dyDescent="0.25">
      <c r="A89" s="49" t="s">
        <v>19</v>
      </c>
      <c r="B89" s="122">
        <v>695</v>
      </c>
      <c r="C89" s="17" t="s">
        <v>74</v>
      </c>
      <c r="D89" s="16" t="s">
        <v>12</v>
      </c>
      <c r="E89" s="116">
        <v>405171</v>
      </c>
      <c r="F89" s="116">
        <v>48153</v>
      </c>
      <c r="G89" s="116">
        <f t="shared" si="6"/>
        <v>357018</v>
      </c>
      <c r="H89" s="51">
        <v>16622</v>
      </c>
      <c r="I89" s="51">
        <v>959.16</v>
      </c>
      <c r="J89" s="50">
        <f t="shared" si="7"/>
        <v>21.478642762603776</v>
      </c>
      <c r="K89" s="52">
        <f t="shared" si="9"/>
        <v>0.76389170397004691</v>
      </c>
      <c r="L89" s="53">
        <f t="shared" si="8"/>
        <v>17.329746861837442</v>
      </c>
      <c r="M89" s="54"/>
    </row>
    <row r="90" spans="1:13" ht="15.75" x14ac:dyDescent="0.25">
      <c r="A90" s="49" t="s">
        <v>19</v>
      </c>
      <c r="B90" s="122">
        <v>697</v>
      </c>
      <c r="C90" s="17" t="s">
        <v>74</v>
      </c>
      <c r="D90" s="16" t="s">
        <v>12</v>
      </c>
      <c r="E90" s="116">
        <v>460188</v>
      </c>
      <c r="F90" s="116">
        <v>69553</v>
      </c>
      <c r="G90" s="116">
        <f t="shared" si="6"/>
        <v>390635</v>
      </c>
      <c r="H90" s="51">
        <v>23890</v>
      </c>
      <c r="I90" s="51">
        <v>823.45</v>
      </c>
      <c r="J90" s="50">
        <f t="shared" si="7"/>
        <v>16.351402260359983</v>
      </c>
      <c r="K90" s="52">
        <f t="shared" si="9"/>
        <v>0.58154049457508006</v>
      </c>
      <c r="L90" s="53">
        <f t="shared" si="8"/>
        <v>29.012083308033272</v>
      </c>
      <c r="M90" s="54"/>
    </row>
    <row r="91" spans="1:13" ht="15.75" x14ac:dyDescent="0.25">
      <c r="A91" s="49" t="s">
        <v>19</v>
      </c>
      <c r="B91" s="122">
        <v>698</v>
      </c>
      <c r="C91" s="17" t="s">
        <v>74</v>
      </c>
      <c r="D91" s="16" t="s">
        <v>12</v>
      </c>
      <c r="E91" s="116">
        <v>3632116.8644363498</v>
      </c>
      <c r="F91" s="116">
        <v>124077</v>
      </c>
      <c r="G91" s="116">
        <f t="shared" si="6"/>
        <v>3508039.8644363498</v>
      </c>
      <c r="H91" s="51">
        <v>48857</v>
      </c>
      <c r="I91" s="51">
        <v>4953.8999999999996</v>
      </c>
      <c r="J91" s="50">
        <f t="shared" si="7"/>
        <v>71.802195477338969</v>
      </c>
      <c r="K91" s="52">
        <f t="shared" si="9"/>
        <v>2.5536576988687578</v>
      </c>
      <c r="L91" s="53">
        <f t="shared" si="8"/>
        <v>9.8623306889521398</v>
      </c>
      <c r="M91" s="54"/>
    </row>
    <row r="92" spans="1:13" ht="15.75" x14ac:dyDescent="0.25">
      <c r="A92" s="49" t="s">
        <v>19</v>
      </c>
      <c r="B92" s="122">
        <v>699</v>
      </c>
      <c r="C92" s="17" t="s">
        <v>74</v>
      </c>
      <c r="D92" s="16" t="s">
        <v>12</v>
      </c>
      <c r="E92" s="116">
        <v>460172</v>
      </c>
      <c r="F92" s="116">
        <v>71349</v>
      </c>
      <c r="G92" s="116">
        <f t="shared" si="6"/>
        <v>388823</v>
      </c>
      <c r="H92" s="51">
        <v>24679</v>
      </c>
      <c r="I92" s="51">
        <v>853.84</v>
      </c>
      <c r="J92" s="50">
        <f t="shared" si="7"/>
        <v>15.755216986101544</v>
      </c>
      <c r="K92" s="52">
        <f t="shared" si="9"/>
        <v>0.5603370605374296</v>
      </c>
      <c r="L92" s="53">
        <f t="shared" si="8"/>
        <v>28.903541647147005</v>
      </c>
      <c r="M92" s="54"/>
    </row>
    <row r="93" spans="1:13" ht="15.75" x14ac:dyDescent="0.25">
      <c r="A93" s="49" t="s">
        <v>21</v>
      </c>
      <c r="B93" s="122">
        <v>742</v>
      </c>
      <c r="C93" s="17" t="s">
        <v>74</v>
      </c>
      <c r="D93" s="17" t="s">
        <v>12</v>
      </c>
      <c r="E93" s="116">
        <v>71348</v>
      </c>
      <c r="F93" s="116">
        <v>11683</v>
      </c>
      <c r="G93" s="116">
        <f t="shared" si="6"/>
        <v>59665</v>
      </c>
      <c r="H93" s="51">
        <v>4822</v>
      </c>
      <c r="I93" s="51">
        <v>486.54</v>
      </c>
      <c r="J93" s="50">
        <f t="shared" si="7"/>
        <v>12.373496474491912</v>
      </c>
      <c r="K93" s="52">
        <f t="shared" si="9"/>
        <v>0.44006557632327614</v>
      </c>
      <c r="L93" s="53">
        <f t="shared" si="8"/>
        <v>9.9107987010317746</v>
      </c>
      <c r="M93" s="54"/>
    </row>
    <row r="94" spans="1:13" ht="15.75" x14ac:dyDescent="0.25">
      <c r="A94" s="49" t="s">
        <v>21</v>
      </c>
      <c r="B94" s="122">
        <v>747</v>
      </c>
      <c r="C94" s="17" t="s">
        <v>74</v>
      </c>
      <c r="D94" s="17" t="s">
        <v>12</v>
      </c>
      <c r="E94" s="116">
        <v>365062</v>
      </c>
      <c r="F94" s="116">
        <v>39835</v>
      </c>
      <c r="G94" s="116">
        <f t="shared" si="6"/>
        <v>325227</v>
      </c>
      <c r="H94" s="51">
        <v>21916</v>
      </c>
      <c r="I94" s="51">
        <v>2230.9299999999998</v>
      </c>
      <c r="J94" s="50">
        <f t="shared" si="7"/>
        <v>14.839706150757438</v>
      </c>
      <c r="K94" s="52">
        <f t="shared" si="9"/>
        <v>0.5277767568095012</v>
      </c>
      <c r="L94" s="53">
        <f t="shared" si="8"/>
        <v>9.8237058087882634</v>
      </c>
      <c r="M94" s="54"/>
    </row>
    <row r="95" spans="1:13" ht="15.75" x14ac:dyDescent="0.25">
      <c r="A95" s="49" t="s">
        <v>11</v>
      </c>
      <c r="B95" s="122">
        <v>755</v>
      </c>
      <c r="C95" s="17" t="s">
        <v>74</v>
      </c>
      <c r="D95" s="16" t="s">
        <v>12</v>
      </c>
      <c r="E95" s="116">
        <v>1315822.0370409002</v>
      </c>
      <c r="F95" s="116">
        <v>62017.595072220902</v>
      </c>
      <c r="G95" s="116">
        <f t="shared" si="6"/>
        <v>1253804.4419686792</v>
      </c>
      <c r="H95" s="51">
        <v>47877.762708695736</v>
      </c>
      <c r="I95" s="51">
        <v>5130.7999999999756</v>
      </c>
      <c r="J95" s="50">
        <f t="shared" si="7"/>
        <v>26.187615524084599</v>
      </c>
      <c r="K95" s="52">
        <f t="shared" si="9"/>
        <v>0.93136714766889517</v>
      </c>
      <c r="L95" s="53">
        <f t="shared" si="8"/>
        <v>9.3314420185343341</v>
      </c>
      <c r="M95" s="54"/>
    </row>
    <row r="96" spans="1:13" ht="15.75" x14ac:dyDescent="0.25">
      <c r="A96" s="49" t="s">
        <v>11</v>
      </c>
      <c r="B96" s="122">
        <v>756</v>
      </c>
      <c r="C96" s="17" t="s">
        <v>74</v>
      </c>
      <c r="D96" s="16" t="s">
        <v>12</v>
      </c>
      <c r="E96" s="116">
        <v>179262.10085251063</v>
      </c>
      <c r="F96" s="116">
        <v>35346.08379583784</v>
      </c>
      <c r="G96" s="116">
        <f t="shared" si="6"/>
        <v>143916.01705667278</v>
      </c>
      <c r="H96" s="51">
        <v>11700.196425039325</v>
      </c>
      <c r="I96" s="51">
        <v>649.75000000000023</v>
      </c>
      <c r="J96" s="50">
        <f t="shared" si="7"/>
        <v>12.300307775062764</v>
      </c>
      <c r="K96" s="52">
        <f t="shared" si="9"/>
        <v>0.4374626073677319</v>
      </c>
      <c r="L96" s="53">
        <f t="shared" si="8"/>
        <v>18.007228049310228</v>
      </c>
      <c r="M96" s="54"/>
    </row>
    <row r="97" spans="1:13" ht="15.75" x14ac:dyDescent="0.25">
      <c r="A97" s="49" t="s">
        <v>11</v>
      </c>
      <c r="B97" s="122">
        <v>758</v>
      </c>
      <c r="C97" s="17" t="s">
        <v>74</v>
      </c>
      <c r="D97" s="16" t="s">
        <v>12</v>
      </c>
      <c r="E97" s="116">
        <v>165918.81725190897</v>
      </c>
      <c r="F97" s="116">
        <v>68524.245395963342</v>
      </c>
      <c r="G97" s="116">
        <f t="shared" si="6"/>
        <v>97394.571855945629</v>
      </c>
      <c r="H97" s="51">
        <v>24054.758627418454</v>
      </c>
      <c r="I97" s="51">
        <v>550.46999999999991</v>
      </c>
      <c r="J97" s="50">
        <f t="shared" si="7"/>
        <v>4.0488692222806968</v>
      </c>
      <c r="K97" s="52">
        <f t="shared" si="9"/>
        <v>0.14399874533715368</v>
      </c>
      <c r="L97" s="53">
        <f t="shared" si="8"/>
        <v>43.698582352205314</v>
      </c>
      <c r="M97" s="54"/>
    </row>
    <row r="98" spans="1:13" ht="15.75" x14ac:dyDescent="0.25">
      <c r="A98" s="49" t="s">
        <v>11</v>
      </c>
      <c r="B98" s="122">
        <v>760</v>
      </c>
      <c r="C98" s="17" t="s">
        <v>74</v>
      </c>
      <c r="D98" s="16" t="s">
        <v>12</v>
      </c>
      <c r="E98" s="116">
        <v>481888.25319689361</v>
      </c>
      <c r="F98" s="116">
        <v>109046.12176256216</v>
      </c>
      <c r="G98" s="116">
        <f t="shared" si="6"/>
        <v>372842.13143433142</v>
      </c>
      <c r="H98" s="51">
        <v>31589.05348040038</v>
      </c>
      <c r="I98" s="51">
        <v>1749.2199999999987</v>
      </c>
      <c r="J98" s="50">
        <f t="shared" si="7"/>
        <v>11.802890253285479</v>
      </c>
      <c r="K98" s="52">
        <f t="shared" si="9"/>
        <v>0.41977186580204157</v>
      </c>
      <c r="L98" s="53">
        <f t="shared" si="8"/>
        <v>18.05893682921554</v>
      </c>
      <c r="M98" s="54"/>
    </row>
    <row r="99" spans="1:13" ht="15.75" x14ac:dyDescent="0.25">
      <c r="A99" s="49" t="s">
        <v>11</v>
      </c>
      <c r="B99" s="122">
        <v>761</v>
      </c>
      <c r="C99" s="17" t="s">
        <v>74</v>
      </c>
      <c r="D99" s="16" t="s">
        <v>12</v>
      </c>
      <c r="E99" s="116">
        <v>255748.84195476468</v>
      </c>
      <c r="F99" s="116">
        <v>48571.290282128917</v>
      </c>
      <c r="G99" s="116">
        <f t="shared" si="6"/>
        <v>207177.55167263577</v>
      </c>
      <c r="H99" s="51">
        <v>18059.813823560555</v>
      </c>
      <c r="I99" s="51">
        <v>893.78000000000088</v>
      </c>
      <c r="J99" s="50">
        <f t="shared" si="7"/>
        <v>11.471743490641922</v>
      </c>
      <c r="K99" s="52">
        <f t="shared" si="9"/>
        <v>0.40799457300119579</v>
      </c>
      <c r="L99" s="53">
        <f t="shared" si="8"/>
        <v>20.206106450760295</v>
      </c>
      <c r="M99" s="54"/>
    </row>
    <row r="100" spans="1:13" ht="15.75" x14ac:dyDescent="0.25">
      <c r="A100" s="49" t="s">
        <v>15</v>
      </c>
      <c r="B100" s="122">
        <v>762</v>
      </c>
      <c r="C100" s="17" t="s">
        <v>74</v>
      </c>
      <c r="D100" s="17" t="s">
        <v>12</v>
      </c>
      <c r="E100" s="116">
        <v>15416</v>
      </c>
      <c r="F100" s="116">
        <v>8674</v>
      </c>
      <c r="G100" s="116">
        <f t="shared" si="6"/>
        <v>6742</v>
      </c>
      <c r="H100" s="51">
        <v>2521</v>
      </c>
      <c r="I100" s="51">
        <v>143</v>
      </c>
      <c r="J100" s="50">
        <f t="shared" si="7"/>
        <v>2.6743355811186036</v>
      </c>
      <c r="K100" s="52">
        <f t="shared" si="9"/>
        <v>9.5113214863151913E-2</v>
      </c>
      <c r="L100" s="53">
        <f t="shared" si="8"/>
        <v>17.62937062937063</v>
      </c>
      <c r="M100" s="54"/>
    </row>
    <row r="101" spans="1:13" ht="15.75" x14ac:dyDescent="0.25">
      <c r="A101" s="49" t="s">
        <v>11</v>
      </c>
      <c r="B101" s="122">
        <v>763</v>
      </c>
      <c r="C101" s="17" t="s">
        <v>74</v>
      </c>
      <c r="D101" s="16" t="s">
        <v>12</v>
      </c>
      <c r="E101" s="116">
        <v>199590.06767996014</v>
      </c>
      <c r="F101" s="116">
        <v>40716.870199343386</v>
      </c>
      <c r="G101" s="116">
        <f t="shared" si="6"/>
        <v>158873.19748061674</v>
      </c>
      <c r="H101" s="51">
        <v>14063.183954321954</v>
      </c>
      <c r="I101" s="51">
        <v>703.65000000000066</v>
      </c>
      <c r="J101" s="50">
        <f t="shared" si="7"/>
        <v>11.297100144366041</v>
      </c>
      <c r="K101" s="52">
        <f t="shared" si="9"/>
        <v>0.40178335170345209</v>
      </c>
      <c r="L101" s="53">
        <f t="shared" si="8"/>
        <v>19.986049817838328</v>
      </c>
      <c r="M101" s="54"/>
    </row>
    <row r="102" spans="1:13" ht="15.75" x14ac:dyDescent="0.25">
      <c r="A102" s="49" t="s">
        <v>11</v>
      </c>
      <c r="B102" s="122">
        <v>764</v>
      </c>
      <c r="C102" s="17" t="s">
        <v>74</v>
      </c>
      <c r="D102" s="16" t="s">
        <v>12</v>
      </c>
      <c r="E102" s="116">
        <v>178970.50061956258</v>
      </c>
      <c r="F102" s="116">
        <v>42800.321095104489</v>
      </c>
      <c r="G102" s="116">
        <f t="shared" si="6"/>
        <v>136170.17952445807</v>
      </c>
      <c r="H102" s="51">
        <v>14048.415282263939</v>
      </c>
      <c r="I102" s="51">
        <v>640.2399999999991</v>
      </c>
      <c r="J102" s="50">
        <f t="shared" si="7"/>
        <v>9.6929210013012863</v>
      </c>
      <c r="K102" s="52">
        <f t="shared" si="9"/>
        <v>0.34473043860214064</v>
      </c>
      <c r="L102" s="53">
        <f t="shared" si="8"/>
        <v>21.942420470860863</v>
      </c>
      <c r="M102" s="54"/>
    </row>
    <row r="103" spans="1:13" ht="15.75" x14ac:dyDescent="0.25">
      <c r="A103" s="49" t="s">
        <v>11</v>
      </c>
      <c r="B103" s="122">
        <v>765</v>
      </c>
      <c r="C103" s="17" t="s">
        <v>74</v>
      </c>
      <c r="D103" s="16" t="s">
        <v>12</v>
      </c>
      <c r="E103" s="116">
        <v>294404.7410707369</v>
      </c>
      <c r="F103" s="116">
        <v>17047.222252833897</v>
      </c>
      <c r="G103" s="116">
        <f t="shared" si="6"/>
        <v>277357.51881790301</v>
      </c>
      <c r="H103" s="51">
        <v>8118.2254251219565</v>
      </c>
      <c r="I103" s="51">
        <v>816.06000000000336</v>
      </c>
      <c r="J103" s="50">
        <f t="shared" si="7"/>
        <v>34.164796404841937</v>
      </c>
      <c r="K103" s="52">
        <f t="shared" si="9"/>
        <v>1.2150769874027483</v>
      </c>
      <c r="L103" s="53">
        <f t="shared" si="8"/>
        <v>9.9480741919980424</v>
      </c>
      <c r="M103" s="54"/>
    </row>
    <row r="104" spans="1:13" ht="15.75" x14ac:dyDescent="0.25">
      <c r="A104" s="49" t="s">
        <v>11</v>
      </c>
      <c r="B104" s="122">
        <v>766</v>
      </c>
      <c r="C104" s="17" t="s">
        <v>74</v>
      </c>
      <c r="D104" s="16" t="s">
        <v>12</v>
      </c>
      <c r="E104" s="116">
        <v>872198.59558873286</v>
      </c>
      <c r="F104" s="116">
        <v>77897.001603229219</v>
      </c>
      <c r="G104" s="116">
        <f t="shared" si="6"/>
        <v>794301.59398550366</v>
      </c>
      <c r="H104" s="51">
        <v>31114.183871150311</v>
      </c>
      <c r="I104" s="51">
        <v>2806.4400000000142</v>
      </c>
      <c r="J104" s="50">
        <f t="shared" si="7"/>
        <v>25.528601273131766</v>
      </c>
      <c r="K104" s="52">
        <f t="shared" si="9"/>
        <v>0.90792919003511985</v>
      </c>
      <c r="L104" s="53">
        <f t="shared" si="8"/>
        <v>11.086709094493434</v>
      </c>
      <c r="M104" s="54"/>
    </row>
    <row r="105" spans="1:13" ht="15.75" x14ac:dyDescent="0.25">
      <c r="A105" s="49" t="s">
        <v>11</v>
      </c>
      <c r="B105" s="122">
        <v>767</v>
      </c>
      <c r="C105" s="17" t="s">
        <v>74</v>
      </c>
      <c r="D105" s="16" t="s">
        <v>12</v>
      </c>
      <c r="E105" s="116">
        <v>113144.32097478934</v>
      </c>
      <c r="F105" s="116">
        <v>24735.725440893835</v>
      </c>
      <c r="G105" s="116">
        <f t="shared" si="6"/>
        <v>88408.59553389551</v>
      </c>
      <c r="H105" s="51">
        <v>10189.247668334567</v>
      </c>
      <c r="I105" s="51">
        <v>362.84999999999974</v>
      </c>
      <c r="J105" s="50">
        <f t="shared" si="7"/>
        <v>8.6766558642642071</v>
      </c>
      <c r="K105" s="52">
        <f t="shared" si="9"/>
        <v>0.30858679043046733</v>
      </c>
      <c r="L105" s="53">
        <f t="shared" si="8"/>
        <v>28.081156589043886</v>
      </c>
      <c r="M105" s="54"/>
    </row>
    <row r="106" spans="1:13" ht="15.75" x14ac:dyDescent="0.25">
      <c r="A106" s="49" t="s">
        <v>11</v>
      </c>
      <c r="B106" s="122">
        <v>768</v>
      </c>
      <c r="C106" s="17" t="s">
        <v>74</v>
      </c>
      <c r="D106" s="16" t="s">
        <v>12</v>
      </c>
      <c r="E106" s="116">
        <v>902711.98702350142</v>
      </c>
      <c r="F106" s="116">
        <v>276611.60877686553</v>
      </c>
      <c r="G106" s="116">
        <f t="shared" si="6"/>
        <v>626100.3782466359</v>
      </c>
      <c r="H106" s="51">
        <v>89576.540238656744</v>
      </c>
      <c r="I106" s="51">
        <v>2430.4699999999971</v>
      </c>
      <c r="J106" s="50">
        <f t="shared" si="7"/>
        <v>6.9895574955064221</v>
      </c>
      <c r="K106" s="52">
        <f t="shared" si="9"/>
        <v>0.24858484049723797</v>
      </c>
      <c r="L106" s="53">
        <f t="shared" si="8"/>
        <v>36.855645302619187</v>
      </c>
      <c r="M106" s="54"/>
    </row>
    <row r="107" spans="1:13" ht="15.75" x14ac:dyDescent="0.25">
      <c r="A107" s="49" t="s">
        <v>21</v>
      </c>
      <c r="B107" s="122">
        <v>772</v>
      </c>
      <c r="C107" s="17" t="s">
        <v>74</v>
      </c>
      <c r="D107" s="17" t="s">
        <v>12</v>
      </c>
      <c r="E107" s="116">
        <v>65166</v>
      </c>
      <c r="F107" s="116">
        <v>31448</v>
      </c>
      <c r="G107" s="116">
        <f t="shared" si="6"/>
        <v>33718</v>
      </c>
      <c r="H107" s="51">
        <v>12944</v>
      </c>
      <c r="I107" s="51">
        <v>495.6</v>
      </c>
      <c r="J107" s="50">
        <f t="shared" si="7"/>
        <v>2.6049134734239803</v>
      </c>
      <c r="K107" s="52">
        <f t="shared" si="9"/>
        <v>9.2644205404492377E-2</v>
      </c>
      <c r="L107" s="53">
        <f t="shared" si="8"/>
        <v>26.11783696529459</v>
      </c>
      <c r="M107" s="54"/>
    </row>
    <row r="108" spans="1:13" ht="15.75" x14ac:dyDescent="0.25">
      <c r="A108" s="49" t="s">
        <v>21</v>
      </c>
      <c r="B108" s="122">
        <v>774</v>
      </c>
      <c r="C108" s="17" t="s">
        <v>74</v>
      </c>
      <c r="D108" s="17" t="s">
        <v>12</v>
      </c>
      <c r="E108" s="116">
        <v>453973</v>
      </c>
      <c r="F108" s="116">
        <v>49088</v>
      </c>
      <c r="G108" s="116">
        <f t="shared" si="6"/>
        <v>404885</v>
      </c>
      <c r="H108" s="51">
        <v>21928</v>
      </c>
      <c r="I108" s="51">
        <v>3197.9</v>
      </c>
      <c r="J108" s="50">
        <f t="shared" si="7"/>
        <v>18.464292229113461</v>
      </c>
      <c r="K108" s="52">
        <f t="shared" si="9"/>
        <v>0.65668579758009415</v>
      </c>
      <c r="L108" s="53">
        <f t="shared" si="8"/>
        <v>6.8569999061884364</v>
      </c>
      <c r="M108" s="54"/>
    </row>
    <row r="109" spans="1:13" ht="15.75" x14ac:dyDescent="0.25">
      <c r="A109" s="49" t="s">
        <v>21</v>
      </c>
      <c r="B109" s="122">
        <v>776</v>
      </c>
      <c r="C109" s="17" t="s">
        <v>74</v>
      </c>
      <c r="D109" s="17" t="s">
        <v>12</v>
      </c>
      <c r="E109" s="116">
        <v>344477</v>
      </c>
      <c r="F109" s="116">
        <v>44049</v>
      </c>
      <c r="G109" s="116">
        <f t="shared" si="6"/>
        <v>300428</v>
      </c>
      <c r="H109" s="51">
        <v>19343</v>
      </c>
      <c r="I109" s="51">
        <v>2228.35</v>
      </c>
      <c r="J109" s="50">
        <f t="shared" si="7"/>
        <v>15.531613503593031</v>
      </c>
      <c r="K109" s="52">
        <f t="shared" si="9"/>
        <v>0.55238456339154574</v>
      </c>
      <c r="L109" s="53">
        <f t="shared" si="8"/>
        <v>8.6804137590593946</v>
      </c>
      <c r="M109" s="54"/>
    </row>
    <row r="110" spans="1:13" ht="15.75" x14ac:dyDescent="0.25">
      <c r="A110" s="49" t="s">
        <v>21</v>
      </c>
      <c r="B110" s="122">
        <v>777</v>
      </c>
      <c r="C110" s="17" t="s">
        <v>74</v>
      </c>
      <c r="D110" s="17" t="s">
        <v>12</v>
      </c>
      <c r="E110" s="116">
        <v>81788</v>
      </c>
      <c r="F110" s="116">
        <v>30180</v>
      </c>
      <c r="G110" s="116">
        <f t="shared" si="6"/>
        <v>51608</v>
      </c>
      <c r="H110" s="51">
        <v>12432</v>
      </c>
      <c r="I110" s="51">
        <v>597.62</v>
      </c>
      <c r="J110" s="50">
        <f t="shared" si="7"/>
        <v>4.1512226512226515</v>
      </c>
      <c r="K110" s="52">
        <f t="shared" si="9"/>
        <v>0.14763896302249913</v>
      </c>
      <c r="L110" s="53">
        <f t="shared" si="8"/>
        <v>20.802516649375857</v>
      </c>
      <c r="M110" s="54"/>
    </row>
    <row r="111" spans="1:13" ht="15.75" x14ac:dyDescent="0.25">
      <c r="A111" s="49" t="s">
        <v>21</v>
      </c>
      <c r="B111" s="122">
        <v>790</v>
      </c>
      <c r="C111" s="17" t="s">
        <v>74</v>
      </c>
      <c r="D111" s="17" t="s">
        <v>12</v>
      </c>
      <c r="E111" s="116">
        <v>323551</v>
      </c>
      <c r="F111" s="116">
        <v>42625</v>
      </c>
      <c r="G111" s="116">
        <f t="shared" si="6"/>
        <v>280926</v>
      </c>
      <c r="H111" s="51">
        <v>18813</v>
      </c>
      <c r="I111" s="51">
        <v>2276.8000000000002</v>
      </c>
      <c r="J111" s="50">
        <f t="shared" si="7"/>
        <v>14.932546643278584</v>
      </c>
      <c r="K111" s="52">
        <f t="shared" si="9"/>
        <v>0.53107864523947568</v>
      </c>
      <c r="L111" s="53">
        <f t="shared" si="8"/>
        <v>8.2629128601546018</v>
      </c>
      <c r="M111" s="54"/>
    </row>
    <row r="112" spans="1:13" ht="15.75" x14ac:dyDescent="0.25">
      <c r="A112" s="49" t="s">
        <v>21</v>
      </c>
      <c r="B112" s="122">
        <v>793</v>
      </c>
      <c r="C112" s="17" t="s">
        <v>74</v>
      </c>
      <c r="D112" s="17" t="s">
        <v>12</v>
      </c>
      <c r="E112" s="116">
        <v>27776</v>
      </c>
      <c r="F112" s="116">
        <v>4669</v>
      </c>
      <c r="G112" s="116">
        <f t="shared" si="6"/>
        <v>23107</v>
      </c>
      <c r="H112" s="51">
        <v>1926</v>
      </c>
      <c r="I112" s="51">
        <v>219.83</v>
      </c>
      <c r="J112" s="50">
        <f t="shared" si="7"/>
        <v>11.997403946002077</v>
      </c>
      <c r="K112" s="52">
        <f t="shared" si="9"/>
        <v>0.42668977946246578</v>
      </c>
      <c r="L112" s="53">
        <f t="shared" si="8"/>
        <v>8.7613155620252012</v>
      </c>
      <c r="M112" s="54"/>
    </row>
    <row r="113" spans="1:13" ht="15.75" x14ac:dyDescent="0.25">
      <c r="A113" s="49" t="s">
        <v>21</v>
      </c>
      <c r="B113" s="122">
        <v>795</v>
      </c>
      <c r="C113" s="17" t="s">
        <v>74</v>
      </c>
      <c r="D113" s="17" t="s">
        <v>12</v>
      </c>
      <c r="E113" s="116">
        <v>67068</v>
      </c>
      <c r="F113" s="116">
        <v>3289</v>
      </c>
      <c r="G113" s="116">
        <f t="shared" si="6"/>
        <v>63779</v>
      </c>
      <c r="H113" s="51">
        <v>1739</v>
      </c>
      <c r="I113" s="51">
        <v>435.65</v>
      </c>
      <c r="J113" s="50">
        <f t="shared" si="7"/>
        <v>36.675675675675677</v>
      </c>
      <c r="K113" s="52">
        <f t="shared" si="9"/>
        <v>1.3043768498689063</v>
      </c>
      <c r="L113" s="53">
        <f t="shared" si="8"/>
        <v>3.9917364857110069</v>
      </c>
      <c r="M113" s="54"/>
    </row>
    <row r="114" spans="1:13" ht="15.75" x14ac:dyDescent="0.25">
      <c r="A114" s="49" t="s">
        <v>11</v>
      </c>
      <c r="B114" s="122">
        <v>850</v>
      </c>
      <c r="C114" s="17" t="s">
        <v>74</v>
      </c>
      <c r="D114" s="16" t="s">
        <v>12</v>
      </c>
      <c r="E114" s="116">
        <v>1501627.9901798579</v>
      </c>
      <c r="F114" s="116">
        <v>368340.77687407099</v>
      </c>
      <c r="G114" s="116">
        <f t="shared" si="6"/>
        <v>1133287.213305787</v>
      </c>
      <c r="H114" s="51">
        <v>117048.54236996085</v>
      </c>
      <c r="I114" s="51">
        <v>4490.7699999999932</v>
      </c>
      <c r="J114" s="50">
        <f t="shared" si="7"/>
        <v>9.6821984311752693</v>
      </c>
      <c r="K114" s="52">
        <f t="shared" si="9"/>
        <v>0.34434908851149326</v>
      </c>
      <c r="L114" s="53">
        <f t="shared" si="8"/>
        <v>26.064247861716595</v>
      </c>
      <c r="M114" s="54"/>
    </row>
    <row r="115" spans="1:13" ht="15.75" x14ac:dyDescent="0.25">
      <c r="A115" s="49" t="s">
        <v>11</v>
      </c>
      <c r="B115" s="122">
        <v>852</v>
      </c>
      <c r="C115" s="17" t="s">
        <v>74</v>
      </c>
      <c r="D115" s="16" t="s">
        <v>12</v>
      </c>
      <c r="E115" s="116">
        <v>1873948.3134942914</v>
      </c>
      <c r="F115" s="116">
        <v>156501.83188408532</v>
      </c>
      <c r="G115" s="116">
        <f t="shared" si="6"/>
        <v>1717446.481610206</v>
      </c>
      <c r="H115" s="51">
        <v>78201.254598893778</v>
      </c>
      <c r="I115" s="51">
        <v>8082.8099999999795</v>
      </c>
      <c r="J115" s="50">
        <f t="shared" si="7"/>
        <v>21.961878878021231</v>
      </c>
      <c r="K115" s="52">
        <f t="shared" si="9"/>
        <v>0.78107808132666523</v>
      </c>
      <c r="L115" s="53">
        <f t="shared" si="8"/>
        <v>9.6750083942210665</v>
      </c>
      <c r="M115" s="54"/>
    </row>
    <row r="116" spans="1:13" ht="15.75" x14ac:dyDescent="0.25">
      <c r="A116" s="49" t="s">
        <v>11</v>
      </c>
      <c r="B116" s="122">
        <v>852</v>
      </c>
      <c r="C116" s="17" t="s">
        <v>74</v>
      </c>
      <c r="D116" s="16" t="s">
        <v>13</v>
      </c>
      <c r="E116" s="116">
        <v>228719.21565597469</v>
      </c>
      <c r="F116" s="116">
        <v>6007.1427784951948</v>
      </c>
      <c r="G116" s="116">
        <f t="shared" si="6"/>
        <v>222712.07287747951</v>
      </c>
      <c r="H116" s="51">
        <v>7785.3622779682</v>
      </c>
      <c r="I116" s="51">
        <v>1002.1499999999992</v>
      </c>
      <c r="J116" s="50">
        <f t="shared" si="7"/>
        <v>28.606513727400007</v>
      </c>
      <c r="K116" s="52">
        <f>J116/G131</f>
        <v>0.92409404566694509</v>
      </c>
      <c r="L116" s="53">
        <f t="shared" si="8"/>
        <v>7.7686596596998516</v>
      </c>
      <c r="M116" s="54"/>
    </row>
    <row r="117" spans="1:13" ht="15.75" x14ac:dyDescent="0.25">
      <c r="A117" s="49" t="s">
        <v>11</v>
      </c>
      <c r="B117" s="122">
        <v>854</v>
      </c>
      <c r="C117" s="17" t="s">
        <v>74</v>
      </c>
      <c r="D117" s="16" t="s">
        <v>12</v>
      </c>
      <c r="E117" s="116">
        <v>260905.02019147927</v>
      </c>
      <c r="F117" s="116">
        <v>59846.221265617714</v>
      </c>
      <c r="G117" s="116">
        <f t="shared" si="6"/>
        <v>201058.79892586154</v>
      </c>
      <c r="H117" s="51">
        <v>23386.760229717405</v>
      </c>
      <c r="I117" s="51">
        <v>804.75999999999931</v>
      </c>
      <c r="J117" s="50">
        <f t="shared" si="7"/>
        <v>8.5971206336813353</v>
      </c>
      <c r="K117" s="52">
        <f t="shared" ref="K117:K126" si="10">J117/$G$130</f>
        <v>0.30575810597926062</v>
      </c>
      <c r="L117" s="53">
        <f t="shared" si="8"/>
        <v>29.060540073708218</v>
      </c>
      <c r="M117" s="54"/>
    </row>
    <row r="118" spans="1:13" ht="15.75" x14ac:dyDescent="0.25">
      <c r="A118" s="49" t="s">
        <v>11</v>
      </c>
      <c r="B118" s="122">
        <v>860</v>
      </c>
      <c r="C118" s="17" t="s">
        <v>74</v>
      </c>
      <c r="D118" s="16" t="s">
        <v>12</v>
      </c>
      <c r="E118" s="116">
        <v>244201.47273002431</v>
      </c>
      <c r="F118" s="116">
        <v>69585.549197136163</v>
      </c>
      <c r="G118" s="116">
        <f t="shared" si="6"/>
        <v>174615.92353288815</v>
      </c>
      <c r="H118" s="51">
        <v>25826.999274380425</v>
      </c>
      <c r="I118" s="51">
        <v>728.65000000000077</v>
      </c>
      <c r="J118" s="50">
        <f t="shared" si="7"/>
        <v>6.7609837936574255</v>
      </c>
      <c r="K118" s="52">
        <f t="shared" si="10"/>
        <v>0.24045557662716815</v>
      </c>
      <c r="L118" s="53">
        <f t="shared" si="8"/>
        <v>35.445000033459685</v>
      </c>
      <c r="M118" s="54"/>
    </row>
    <row r="119" spans="1:13" ht="15.75" x14ac:dyDescent="0.25">
      <c r="A119" s="49" t="s">
        <v>11</v>
      </c>
      <c r="B119" s="122">
        <v>865</v>
      </c>
      <c r="C119" s="17" t="s">
        <v>74</v>
      </c>
      <c r="D119" s="16" t="s">
        <v>12</v>
      </c>
      <c r="E119" s="116">
        <v>345412.48299528996</v>
      </c>
      <c r="F119" s="116">
        <v>101087.78068555096</v>
      </c>
      <c r="G119" s="116">
        <f t="shared" si="6"/>
        <v>244324.70230973902</v>
      </c>
      <c r="H119" s="51">
        <v>31400.468898736479</v>
      </c>
      <c r="I119" s="51">
        <v>1046.6599999999987</v>
      </c>
      <c r="J119" s="50">
        <f t="shared" si="7"/>
        <v>7.7809252816466818</v>
      </c>
      <c r="K119" s="52">
        <f t="shared" si="10"/>
        <v>0.27672997486644535</v>
      </c>
      <c r="L119" s="53">
        <f t="shared" si="8"/>
        <v>30.000639079296541</v>
      </c>
      <c r="M119" s="54"/>
    </row>
    <row r="120" spans="1:13" ht="15.75" x14ac:dyDescent="0.25">
      <c r="A120" s="49" t="s">
        <v>25</v>
      </c>
      <c r="B120" s="122">
        <v>780</v>
      </c>
      <c r="C120" s="17" t="s">
        <v>74</v>
      </c>
      <c r="D120" s="17" t="s">
        <v>12</v>
      </c>
      <c r="E120" s="116">
        <v>47888.844932716042</v>
      </c>
      <c r="F120" s="116">
        <v>13173.434999999999</v>
      </c>
      <c r="G120" s="116">
        <f t="shared" si="6"/>
        <v>34715.409932716044</v>
      </c>
      <c r="H120" s="51">
        <v>4050</v>
      </c>
      <c r="I120" s="51">
        <v>323.5</v>
      </c>
      <c r="J120" s="50">
        <f t="shared" si="7"/>
        <v>8.5717061562261829</v>
      </c>
      <c r="K120" s="52">
        <f t="shared" si="10"/>
        <v>0.30485423562286523</v>
      </c>
      <c r="L120" s="53">
        <f t="shared" si="8"/>
        <v>12.519319938176197</v>
      </c>
      <c r="M120" s="54"/>
    </row>
    <row r="121" spans="1:13" ht="15.75" x14ac:dyDescent="0.25">
      <c r="A121" s="49" t="s">
        <v>25</v>
      </c>
      <c r="B121" s="122">
        <v>781</v>
      </c>
      <c r="C121" s="17" t="s">
        <v>74</v>
      </c>
      <c r="D121" s="17" t="s">
        <v>12</v>
      </c>
      <c r="E121" s="116">
        <v>1333934.9072961882</v>
      </c>
      <c r="F121" s="116">
        <v>366940.59240000002</v>
      </c>
      <c r="G121" s="116">
        <f t="shared" si="6"/>
        <v>966994.31489618821</v>
      </c>
      <c r="H121" s="51">
        <v>112812</v>
      </c>
      <c r="I121" s="51">
        <v>5996.1</v>
      </c>
      <c r="J121" s="50">
        <f t="shared" si="7"/>
        <v>8.5717327491418303</v>
      </c>
      <c r="K121" s="52">
        <f t="shared" si="10"/>
        <v>0.30485518140458301</v>
      </c>
      <c r="L121" s="53">
        <f t="shared" si="8"/>
        <v>18.814229249011856</v>
      </c>
      <c r="M121" s="54"/>
    </row>
    <row r="122" spans="1:13" ht="15.75" x14ac:dyDescent="0.25">
      <c r="A122" s="49" t="s">
        <v>25</v>
      </c>
      <c r="B122" s="122">
        <v>782</v>
      </c>
      <c r="C122" s="17" t="s">
        <v>74</v>
      </c>
      <c r="D122" s="17" t="s">
        <v>12</v>
      </c>
      <c r="E122" s="116">
        <v>96877.359637961112</v>
      </c>
      <c r="F122" s="116">
        <v>26649.3711</v>
      </c>
      <c r="G122" s="116">
        <f t="shared" si="6"/>
        <v>70227.988537961108</v>
      </c>
      <c r="H122" s="51">
        <v>8193</v>
      </c>
      <c r="I122" s="51">
        <v>556.6</v>
      </c>
      <c r="J122" s="50">
        <f t="shared" si="7"/>
        <v>8.5717061562261812</v>
      </c>
      <c r="K122" s="52">
        <f t="shared" si="10"/>
        <v>0.30485423562286518</v>
      </c>
      <c r="L122" s="53">
        <f t="shared" si="8"/>
        <v>14.719726913402802</v>
      </c>
      <c r="M122" s="54"/>
    </row>
    <row r="123" spans="1:13" ht="15.75" x14ac:dyDescent="0.25">
      <c r="A123" s="49" t="s">
        <v>25</v>
      </c>
      <c r="B123" s="122">
        <v>783</v>
      </c>
      <c r="C123" s="17" t="s">
        <v>74</v>
      </c>
      <c r="D123" s="17" t="s">
        <v>12</v>
      </c>
      <c r="E123" s="116">
        <v>138345.55202784634</v>
      </c>
      <c r="F123" s="116">
        <v>38056.589999999997</v>
      </c>
      <c r="G123" s="116">
        <f t="shared" si="6"/>
        <v>100288.96202784634</v>
      </c>
      <c r="H123" s="51">
        <v>11700</v>
      </c>
      <c r="I123" s="51">
        <v>535.9</v>
      </c>
      <c r="J123" s="50">
        <f t="shared" si="7"/>
        <v>8.5717061562261829</v>
      </c>
      <c r="K123" s="52">
        <f t="shared" si="10"/>
        <v>0.30485423562286523</v>
      </c>
      <c r="L123" s="53">
        <f t="shared" si="8"/>
        <v>21.832431423773095</v>
      </c>
      <c r="M123" s="54"/>
    </row>
    <row r="124" spans="1:13" ht="15.75" x14ac:dyDescent="0.25">
      <c r="A124" s="49" t="s">
        <v>25</v>
      </c>
      <c r="B124" s="122">
        <v>785</v>
      </c>
      <c r="C124" s="17" t="s">
        <v>74</v>
      </c>
      <c r="D124" s="17" t="s">
        <v>12</v>
      </c>
      <c r="E124" s="116">
        <v>597534.54069873388</v>
      </c>
      <c r="F124" s="116">
        <v>164371.9418</v>
      </c>
      <c r="G124" s="116">
        <f t="shared" si="6"/>
        <v>433162.59889873385</v>
      </c>
      <c r="H124" s="51">
        <v>50534</v>
      </c>
      <c r="I124" s="51">
        <v>991.2</v>
      </c>
      <c r="J124" s="50">
        <f t="shared" si="7"/>
        <v>8.5717061562261812</v>
      </c>
      <c r="K124" s="52">
        <f t="shared" si="10"/>
        <v>0.30485423562286518</v>
      </c>
      <c r="L124" s="53">
        <f t="shared" si="8"/>
        <v>50.982647296206615</v>
      </c>
      <c r="M124" s="54"/>
    </row>
    <row r="125" spans="1:13" ht="15.75" x14ac:dyDescent="0.25">
      <c r="A125" s="49" t="s">
        <v>25</v>
      </c>
      <c r="B125" s="122">
        <v>789</v>
      </c>
      <c r="C125" s="17" t="s">
        <v>74</v>
      </c>
      <c r="D125" s="17" t="s">
        <v>12</v>
      </c>
      <c r="E125" s="116">
        <v>51093.259001053339</v>
      </c>
      <c r="F125" s="116">
        <v>14054.9167</v>
      </c>
      <c r="G125" s="116">
        <f t="shared" si="6"/>
        <v>37038.342301053337</v>
      </c>
      <c r="H125" s="51">
        <v>4321</v>
      </c>
      <c r="I125" s="51">
        <v>124.6</v>
      </c>
      <c r="J125" s="50">
        <f t="shared" si="7"/>
        <v>8.5717061562261829</v>
      </c>
      <c r="K125" s="52">
        <f t="shared" si="10"/>
        <v>0.30485423562286523</v>
      </c>
      <c r="L125" s="53">
        <f t="shared" si="8"/>
        <v>34.678972712680583</v>
      </c>
      <c r="M125" s="54"/>
    </row>
    <row r="126" spans="1:13" ht="16.5" thickBot="1" x14ac:dyDescent="0.3">
      <c r="A126" s="57" t="s">
        <v>21</v>
      </c>
      <c r="B126" s="121" t="s">
        <v>28</v>
      </c>
      <c r="C126" s="59" t="s">
        <v>74</v>
      </c>
      <c r="D126" s="59" t="s">
        <v>12</v>
      </c>
      <c r="E126" s="117">
        <v>57891</v>
      </c>
      <c r="F126" s="117">
        <v>684</v>
      </c>
      <c r="G126" s="117">
        <f t="shared" si="6"/>
        <v>57207</v>
      </c>
      <c r="H126" s="61">
        <v>705</v>
      </c>
      <c r="I126" s="61">
        <v>427.74</v>
      </c>
      <c r="J126" s="60">
        <f t="shared" si="7"/>
        <v>81.144680851063825</v>
      </c>
      <c r="K126" s="62">
        <f t="shared" si="10"/>
        <v>2.8859248327993736</v>
      </c>
      <c r="L126" s="63">
        <f t="shared" si="8"/>
        <v>1.6481975031561229</v>
      </c>
      <c r="M126" s="65"/>
    </row>
    <row r="128" spans="1:13" ht="15.75" thickBot="1" x14ac:dyDescent="0.3"/>
    <row r="129" spans="6:10" ht="36" x14ac:dyDescent="0.25">
      <c r="F129" s="115" t="s">
        <v>66</v>
      </c>
      <c r="G129" s="42" t="s">
        <v>48</v>
      </c>
      <c r="H129" s="42" t="s">
        <v>49</v>
      </c>
      <c r="I129" s="42" t="s">
        <v>50</v>
      </c>
      <c r="J129" s="91" t="s">
        <v>51</v>
      </c>
    </row>
    <row r="130" spans="6:10" x14ac:dyDescent="0.25">
      <c r="F130" s="49" t="s">
        <v>12</v>
      </c>
      <c r="G130" s="92">
        <f>AVERAGEIF($D$5:$D$126,"Weekday",J5:J126)</f>
        <v>28.117392362001588</v>
      </c>
      <c r="H130" s="93">
        <f>G130*1.2</f>
        <v>33.740870834401903</v>
      </c>
      <c r="I130" s="94">
        <f>G130*1.35</f>
        <v>37.958479688702148</v>
      </c>
      <c r="J130" s="95">
        <f>G130*1.6</f>
        <v>44.987827779202547</v>
      </c>
    </row>
    <row r="131" spans="6:10" ht="15.75" thickBot="1" x14ac:dyDescent="0.3">
      <c r="F131" s="57" t="s">
        <v>47</v>
      </c>
      <c r="G131" s="99">
        <f>AVERAGE(J57:J58,J74:J75,J116)</f>
        <v>30.956279679038367</v>
      </c>
      <c r="H131" s="96">
        <f>G131*1.2</f>
        <v>37.147535614846042</v>
      </c>
      <c r="I131" s="97">
        <f>G131*1.35</f>
        <v>41.790977566701798</v>
      </c>
      <c r="J131" s="98">
        <f>G131*1.6</f>
        <v>49.530047486461392</v>
      </c>
    </row>
  </sheetData>
  <mergeCells count="1">
    <mergeCell ref="A2:M2"/>
  </mergeCells>
  <conditionalFormatting sqref="K5:K126">
    <cfRule type="cellIs" dxfId="78" priority="3" operator="between">
      <formula>1.35</formula>
      <formula>1.6</formula>
    </cfRule>
    <cfRule type="cellIs" dxfId="77" priority="4" operator="between">
      <formula>1.2</formula>
      <formula>1.35</formula>
    </cfRule>
  </conditionalFormatting>
  <conditionalFormatting sqref="K1 K5:K1048576">
    <cfRule type="cellIs" dxfId="76" priority="2" operator="greaterThan">
      <formula>1.6</formula>
    </cfRule>
  </conditionalFormatting>
  <conditionalFormatting sqref="L5:L126">
    <cfRule type="cellIs" dxfId="75" priority="1" operator="lessThan">
      <formula>20</formula>
    </cfRule>
  </conditionalFormatting>
  <pageMargins left="0.7" right="0.7" top="0.75" bottom="0.75" header="0.3" footer="0.3"/>
  <pageSetup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A01EF-8A2F-4F3C-8B64-52FBA35D694E}">
  <sheetPr>
    <pageSetUpPr fitToPage="1"/>
  </sheetPr>
  <dimension ref="A1:M5"/>
  <sheetViews>
    <sheetView workbookViewId="0">
      <selection activeCell="H12" sqref="H12"/>
    </sheetView>
  </sheetViews>
  <sheetFormatPr defaultRowHeight="15" x14ac:dyDescent="0.25"/>
  <cols>
    <col min="1" max="1" width="20.7109375" customWidth="1"/>
    <col min="2" max="2" width="14.42578125" bestFit="1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40" t="s">
        <v>63</v>
      </c>
    </row>
    <row r="2" spans="1:13" ht="46.5" x14ac:dyDescent="0.7">
      <c r="A2" s="123" t="s">
        <v>84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3" ht="16.5" thickBot="1" x14ac:dyDescent="0.3">
      <c r="A5" s="57" t="s">
        <v>15</v>
      </c>
      <c r="B5" s="121" t="s">
        <v>30</v>
      </c>
      <c r="C5" s="59" t="s">
        <v>31</v>
      </c>
      <c r="D5" s="64" t="s">
        <v>12</v>
      </c>
      <c r="E5" s="117">
        <v>80276020</v>
      </c>
      <c r="F5" s="117">
        <v>3981149</v>
      </c>
      <c r="G5" s="117">
        <f>E5-F5</f>
        <v>76294871</v>
      </c>
      <c r="H5" s="61">
        <v>1414660</v>
      </c>
      <c r="I5" s="61">
        <v>1120132</v>
      </c>
      <c r="J5" s="60">
        <f>G5/H5</f>
        <v>53.93159557773599</v>
      </c>
      <c r="K5" s="90">
        <v>1</v>
      </c>
      <c r="L5" s="63">
        <f>H5/I5</f>
        <v>1.2629404391625272</v>
      </c>
      <c r="M5" s="65"/>
    </row>
  </sheetData>
  <mergeCells count="1">
    <mergeCell ref="A2:M2"/>
  </mergeCells>
  <conditionalFormatting sqref="K1">
    <cfRule type="cellIs" dxfId="49" priority="1" operator="greaterThan">
      <formula>1.6</formula>
    </cfRule>
  </conditionalFormatting>
  <pageMargins left="0.7" right="0.7" top="0.75" bottom="0.75" header="0.3" footer="0.3"/>
  <pageSetup scale="62" fitToHeight="0" orientation="landscape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7927-4036-41DB-B5B7-492B04A3BC3E}">
  <sheetPr>
    <pageSetUpPr fitToPage="1"/>
  </sheetPr>
  <dimension ref="A1:M5"/>
  <sheetViews>
    <sheetView workbookViewId="0">
      <selection sqref="A1:M5"/>
    </sheetView>
  </sheetViews>
  <sheetFormatPr defaultRowHeight="15" x14ac:dyDescent="0.25"/>
  <cols>
    <col min="1" max="1" width="20.7109375" customWidth="1"/>
    <col min="2" max="2" width="14.42578125" bestFit="1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40" t="s">
        <v>64</v>
      </c>
    </row>
    <row r="2" spans="1:13" ht="46.5" x14ac:dyDescent="0.7">
      <c r="A2" s="123" t="s">
        <v>85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3" ht="16.5" thickBot="1" x14ac:dyDescent="0.3">
      <c r="A5" s="57" t="s">
        <v>15</v>
      </c>
      <c r="B5" s="121" t="s">
        <v>34</v>
      </c>
      <c r="C5" s="59" t="s">
        <v>35</v>
      </c>
      <c r="D5" s="64" t="s">
        <v>12</v>
      </c>
      <c r="E5" s="117">
        <v>748152</v>
      </c>
      <c r="F5" s="117">
        <f>330576+37968</f>
        <v>368544</v>
      </c>
      <c r="G5" s="117">
        <f>E5-F5</f>
        <v>379608</v>
      </c>
      <c r="H5" s="61">
        <v>57908</v>
      </c>
      <c r="I5" s="61">
        <v>20983</v>
      </c>
      <c r="J5" s="60">
        <f>G5/H5</f>
        <v>6.5553636803205082</v>
      </c>
      <c r="K5" s="90">
        <v>1</v>
      </c>
      <c r="L5" s="63">
        <f>H5/I5</f>
        <v>2.7597578992517753</v>
      </c>
      <c r="M5" s="65"/>
    </row>
  </sheetData>
  <mergeCells count="1">
    <mergeCell ref="A2:M2"/>
  </mergeCells>
  <conditionalFormatting sqref="K1">
    <cfRule type="cellIs" dxfId="48" priority="1" operator="greaterThan">
      <formula>1.6</formula>
    </cfRule>
  </conditionalFormatting>
  <pageMargins left="0.7" right="0.7" top="0.75" bottom="0.75" header="0.3" footer="0.3"/>
  <pageSetup scale="62" fitToHeight="0" orientation="landscape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0"/>
  <sheetViews>
    <sheetView tabSelected="1" topLeftCell="A328" workbookViewId="0">
      <selection activeCell="J11" sqref="J11"/>
    </sheetView>
  </sheetViews>
  <sheetFormatPr defaultRowHeight="15" x14ac:dyDescent="0.25"/>
  <cols>
    <col min="1" max="1" width="19" bestFit="1" customWidth="1"/>
    <col min="2" max="2" width="20.5703125" style="4" bestFit="1" customWidth="1"/>
    <col min="3" max="3" width="26.7109375" bestFit="1" customWidth="1"/>
    <col min="4" max="4" width="14.28515625" bestFit="1" customWidth="1"/>
    <col min="5" max="5" width="15.7109375" style="6" bestFit="1" customWidth="1"/>
    <col min="6" max="6" width="15.140625" style="6" bestFit="1" customWidth="1"/>
    <col min="7" max="7" width="17.42578125" style="7" bestFit="1" customWidth="1"/>
    <col min="8" max="8" width="17.7109375" bestFit="1" customWidth="1"/>
    <col min="9" max="9" width="15.28515625" bestFit="1" customWidth="1"/>
    <col min="10" max="10" width="18.140625" bestFit="1" customWidth="1"/>
    <col min="11" max="11" width="17.5703125" bestFit="1" customWidth="1"/>
    <col min="12" max="12" width="23.7109375" bestFit="1" customWidth="1"/>
  </cols>
  <sheetData>
    <row r="1" spans="1:12" ht="15.75" x14ac:dyDescent="0.25">
      <c r="A1" s="1" t="s">
        <v>0</v>
      </c>
      <c r="B1" s="1" t="s">
        <v>1</v>
      </c>
      <c r="C1" s="1" t="s">
        <v>46</v>
      </c>
      <c r="D1" s="1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1" t="s">
        <v>7</v>
      </c>
      <c r="J1" s="2" t="s">
        <v>8</v>
      </c>
      <c r="K1" s="1" t="s">
        <v>9</v>
      </c>
      <c r="L1" s="1" t="s">
        <v>10</v>
      </c>
    </row>
    <row r="2" spans="1:12" ht="15.75" x14ac:dyDescent="0.25">
      <c r="A2" t="s">
        <v>11</v>
      </c>
      <c r="B2" s="4">
        <v>2</v>
      </c>
      <c r="C2" s="5" t="str">
        <f>VLOOKUP(B2,'[1]2019 Route Types'!$A$1:$B$351,2,FALSE)</f>
        <v>Core Local</v>
      </c>
      <c r="D2" s="4" t="s">
        <v>12</v>
      </c>
      <c r="E2" s="6">
        <v>6530668.5253298776</v>
      </c>
      <c r="F2" s="6">
        <v>571191.79808853299</v>
      </c>
      <c r="G2" s="7">
        <v>698669.52141046082</v>
      </c>
      <c r="H2" s="8">
        <v>28595.739999999907</v>
      </c>
      <c r="I2" s="9">
        <f t="shared" ref="I2:I65" si="0">E2-F2</f>
        <v>5959476.7272413447</v>
      </c>
      <c r="J2" s="10">
        <f t="shared" ref="J2:J65" si="1">I2/G2</f>
        <v>8.5297505395833859</v>
      </c>
      <c r="K2" s="11">
        <f t="shared" ref="K2:K65" si="2">F2/E2</f>
        <v>8.7462990331404228E-2</v>
      </c>
      <c r="L2" s="12">
        <f t="shared" ref="L2:L65" si="3">G2/H2</f>
        <v>24.432643513000997</v>
      </c>
    </row>
    <row r="3" spans="1:12" ht="15.75" x14ac:dyDescent="0.25">
      <c r="A3" t="s">
        <v>11</v>
      </c>
      <c r="B3" s="4">
        <v>2</v>
      </c>
      <c r="C3" s="5" t="str">
        <f>VLOOKUP(B3,'[1]2019 Route Types'!$A$1:$B$351,2,FALSE)</f>
        <v>Core Local</v>
      </c>
      <c r="D3" s="4" t="s">
        <v>13</v>
      </c>
      <c r="E3" s="6">
        <v>1092516.2939448273</v>
      </c>
      <c r="F3" s="6">
        <v>59150.4332974481</v>
      </c>
      <c r="G3" s="7">
        <v>94861.452732033082</v>
      </c>
      <c r="H3" s="8">
        <v>4779.6000000000004</v>
      </c>
      <c r="I3" s="9">
        <f t="shared" si="0"/>
        <v>1033365.8606473792</v>
      </c>
      <c r="J3" s="10">
        <f t="shared" si="1"/>
        <v>10.893422258316621</v>
      </c>
      <c r="K3" s="11">
        <f t="shared" si="2"/>
        <v>5.4141465555510727E-2</v>
      </c>
      <c r="L3" s="12">
        <f t="shared" si="3"/>
        <v>19.847153052982065</v>
      </c>
    </row>
    <row r="4" spans="1:12" ht="15.75" x14ac:dyDescent="0.25">
      <c r="A4" s="25" t="s">
        <v>11</v>
      </c>
      <c r="B4" s="26">
        <v>2</v>
      </c>
      <c r="C4" s="24" t="str">
        <f>VLOOKUP(B4,'[1]2019 Route Types'!$A$1:$B$351,2,FALSE)</f>
        <v>Core Local</v>
      </c>
      <c r="D4" s="26" t="s">
        <v>14</v>
      </c>
      <c r="E4" s="27">
        <v>994000.01289109862</v>
      </c>
      <c r="F4" s="27">
        <v>54382.214748951716</v>
      </c>
      <c r="G4" s="28">
        <v>80845.982948975492</v>
      </c>
      <c r="H4" s="29">
        <v>4279.7199999999993</v>
      </c>
      <c r="I4" s="30">
        <f t="shared" si="0"/>
        <v>939617.7981421469</v>
      </c>
      <c r="J4" s="31">
        <f t="shared" si="1"/>
        <v>11.622318931234592</v>
      </c>
      <c r="K4" s="32">
        <f t="shared" si="2"/>
        <v>5.4710476905104187E-2</v>
      </c>
      <c r="L4" s="33">
        <f t="shared" si="3"/>
        <v>18.890484178632132</v>
      </c>
    </row>
    <row r="5" spans="1:12" ht="15.75" x14ac:dyDescent="0.25">
      <c r="A5" t="s">
        <v>11</v>
      </c>
      <c r="B5" s="4">
        <v>3</v>
      </c>
      <c r="C5" s="5" t="str">
        <f>VLOOKUP(B5,'[1]2019 Route Types'!$A$1:$B$351,2,FALSE)</f>
        <v>Core Local</v>
      </c>
      <c r="D5" s="4" t="s">
        <v>12</v>
      </c>
      <c r="E5" s="6">
        <v>8616083.6124625616</v>
      </c>
      <c r="F5" s="6">
        <v>771986.49327739642</v>
      </c>
      <c r="G5" s="7">
        <v>605774.57416553737</v>
      </c>
      <c r="H5" s="8">
        <v>37241.130000000034</v>
      </c>
      <c r="I5" s="9">
        <f t="shared" si="0"/>
        <v>7844097.1191851655</v>
      </c>
      <c r="J5" s="10">
        <f t="shared" si="1"/>
        <v>12.948871500575136</v>
      </c>
      <c r="K5" s="11">
        <f t="shared" si="2"/>
        <v>8.9598305680410537E-2</v>
      </c>
      <c r="L5" s="12">
        <f t="shared" si="3"/>
        <v>16.266278014806126</v>
      </c>
    </row>
    <row r="6" spans="1:12" ht="15.75" x14ac:dyDescent="0.25">
      <c r="A6" t="s">
        <v>11</v>
      </c>
      <c r="B6" s="4">
        <v>3</v>
      </c>
      <c r="C6" s="5" t="str">
        <f>VLOOKUP(B6,'[1]2019 Route Types'!$A$1:$B$351,2,FALSE)</f>
        <v>Core Local</v>
      </c>
      <c r="D6" s="4" t="s">
        <v>13</v>
      </c>
      <c r="E6" s="6">
        <v>1176281.0338023643</v>
      </c>
      <c r="F6" s="6">
        <v>59336.110442698016</v>
      </c>
      <c r="G6" s="7">
        <v>55141.677257846277</v>
      </c>
      <c r="H6" s="8">
        <v>5133.7699999999986</v>
      </c>
      <c r="I6" s="9">
        <f t="shared" si="0"/>
        <v>1116944.9233596663</v>
      </c>
      <c r="J6" s="10">
        <f t="shared" si="1"/>
        <v>20.25591129803243</v>
      </c>
      <c r="K6" s="11">
        <f t="shared" si="2"/>
        <v>5.0443821448767419E-2</v>
      </c>
      <c r="L6" s="12">
        <f t="shared" si="3"/>
        <v>10.740971500056741</v>
      </c>
    </row>
    <row r="7" spans="1:12" ht="15.75" x14ac:dyDescent="0.25">
      <c r="A7" s="25" t="s">
        <v>11</v>
      </c>
      <c r="B7" s="26">
        <v>3</v>
      </c>
      <c r="C7" s="24" t="str">
        <f>VLOOKUP(B7,'[1]2019 Route Types'!$A$1:$B$351,2,FALSE)</f>
        <v>Core Local</v>
      </c>
      <c r="D7" s="26" t="s">
        <v>14</v>
      </c>
      <c r="E7" s="27">
        <v>857373.29668655817</v>
      </c>
      <c r="F7" s="27">
        <v>35439.36602024825</v>
      </c>
      <c r="G7" s="28">
        <v>43884.540994547446</v>
      </c>
      <c r="H7" s="29">
        <v>3742.6099999999974</v>
      </c>
      <c r="I7" s="30">
        <f t="shared" si="0"/>
        <v>821933.9306663099</v>
      </c>
      <c r="J7" s="31">
        <f t="shared" si="1"/>
        <v>18.729463998915548</v>
      </c>
      <c r="K7" s="32">
        <f t="shared" si="2"/>
        <v>4.1334814318580659E-2</v>
      </c>
      <c r="L7" s="33">
        <f t="shared" si="3"/>
        <v>11.725651615997252</v>
      </c>
    </row>
    <row r="8" spans="1:12" ht="15.75" x14ac:dyDescent="0.25">
      <c r="A8" t="s">
        <v>11</v>
      </c>
      <c r="B8" s="4">
        <v>4</v>
      </c>
      <c r="C8" s="5" t="str">
        <f>VLOOKUP(B8,'[1]2019 Route Types'!$A$1:$B$351,2,FALSE)</f>
        <v>Core Local</v>
      </c>
      <c r="D8" s="4" t="s">
        <v>12</v>
      </c>
      <c r="E8" s="6">
        <v>9041157.8485082611</v>
      </c>
      <c r="F8" s="6">
        <v>610122.89886712178</v>
      </c>
      <c r="G8" s="7">
        <v>599370.65075084206</v>
      </c>
      <c r="H8" s="8">
        <v>40125.900000000103</v>
      </c>
      <c r="I8" s="9">
        <f t="shared" si="0"/>
        <v>8431034.9496411402</v>
      </c>
      <c r="J8" s="10">
        <f t="shared" si="1"/>
        <v>14.066479463216018</v>
      </c>
      <c r="K8" s="11">
        <f t="shared" si="2"/>
        <v>6.7482827873399931E-2</v>
      </c>
      <c r="L8" s="12">
        <f t="shared" si="3"/>
        <v>14.937251270397438</v>
      </c>
    </row>
    <row r="9" spans="1:12" ht="15.75" x14ac:dyDescent="0.25">
      <c r="A9" t="s">
        <v>11</v>
      </c>
      <c r="B9" s="4">
        <v>4</v>
      </c>
      <c r="C9" s="5" t="str">
        <f>VLOOKUP(B9,'[1]2019 Route Types'!$A$1:$B$351,2,FALSE)</f>
        <v>Core Local</v>
      </c>
      <c r="D9" s="4" t="s">
        <v>13</v>
      </c>
      <c r="E9" s="6">
        <v>1629556.4429651096</v>
      </c>
      <c r="F9" s="6">
        <v>57478.141130378121</v>
      </c>
      <c r="G9" s="7">
        <v>76477.864174892937</v>
      </c>
      <c r="H9" s="8">
        <v>7223.760000000002</v>
      </c>
      <c r="I9" s="9">
        <f t="shared" si="0"/>
        <v>1572078.3018347314</v>
      </c>
      <c r="J9" s="10">
        <f t="shared" si="1"/>
        <v>20.55599118510467</v>
      </c>
      <c r="K9" s="11">
        <f t="shared" si="2"/>
        <v>3.5272261589044437E-2</v>
      </c>
      <c r="L9" s="12">
        <f t="shared" si="3"/>
        <v>10.586988517737703</v>
      </c>
    </row>
    <row r="10" spans="1:12" ht="15.75" x14ac:dyDescent="0.25">
      <c r="A10" s="25" t="s">
        <v>11</v>
      </c>
      <c r="B10" s="26">
        <v>4</v>
      </c>
      <c r="C10" s="24" t="str">
        <f>VLOOKUP(B10,'[1]2019 Route Types'!$A$1:$B$351,2,FALSE)</f>
        <v>Core Local</v>
      </c>
      <c r="D10" s="26" t="s">
        <v>14</v>
      </c>
      <c r="E10" s="27">
        <v>1209573.2039275838</v>
      </c>
      <c r="F10" s="27">
        <v>46542.151237943595</v>
      </c>
      <c r="G10" s="28">
        <v>59006.525130259499</v>
      </c>
      <c r="H10" s="29">
        <v>5449.1700000000055</v>
      </c>
      <c r="I10" s="30">
        <f t="shared" si="0"/>
        <v>1163031.0526896401</v>
      </c>
      <c r="J10" s="31">
        <f t="shared" si="1"/>
        <v>19.710210864344205</v>
      </c>
      <c r="K10" s="32">
        <f t="shared" si="2"/>
        <v>3.8478159971482004E-2</v>
      </c>
      <c r="L10" s="33">
        <f t="shared" si="3"/>
        <v>10.828534461259135</v>
      </c>
    </row>
    <row r="11" spans="1:12" ht="15.75" x14ac:dyDescent="0.25">
      <c r="A11" t="s">
        <v>11</v>
      </c>
      <c r="B11" s="4">
        <v>5</v>
      </c>
      <c r="C11" s="24" t="str">
        <f>VLOOKUP(B11,'[1]2019 Route Types'!$A$1:$B$351,2,FALSE)</f>
        <v>Core Local</v>
      </c>
      <c r="D11" s="4" t="s">
        <v>12</v>
      </c>
      <c r="E11" s="6">
        <v>14356328.539295275</v>
      </c>
      <c r="F11" s="6">
        <v>1745052.5416820634</v>
      </c>
      <c r="G11" s="7">
        <v>1760366.6346273266</v>
      </c>
      <c r="H11" s="8">
        <v>63772.000000000116</v>
      </c>
      <c r="I11" s="9">
        <f t="shared" si="0"/>
        <v>12611275.997613212</v>
      </c>
      <c r="J11" s="10">
        <f t="shared" si="1"/>
        <v>7.1640053552157026</v>
      </c>
      <c r="K11" s="11">
        <f t="shared" si="2"/>
        <v>0.12155284249072533</v>
      </c>
      <c r="L11" s="12">
        <f t="shared" si="3"/>
        <v>27.604068158867896</v>
      </c>
    </row>
    <row r="12" spans="1:12" ht="15.75" x14ac:dyDescent="0.25">
      <c r="A12" t="s">
        <v>11</v>
      </c>
      <c r="B12" s="4">
        <v>5</v>
      </c>
      <c r="C12" s="5" t="str">
        <f>VLOOKUP(B12,'[1]2019 Route Types'!$A$1:$B$351,2,FALSE)</f>
        <v>Core Local</v>
      </c>
      <c r="D12" s="4" t="s">
        <v>13</v>
      </c>
      <c r="E12" s="6">
        <v>2389199.0639314079</v>
      </c>
      <c r="F12" s="6">
        <v>342012.74080998957</v>
      </c>
      <c r="G12" s="7">
        <v>262146.20113318518</v>
      </c>
      <c r="H12" s="8">
        <v>10695.960000000003</v>
      </c>
      <c r="I12" s="9">
        <f t="shared" si="0"/>
        <v>2047186.3231214182</v>
      </c>
      <c r="J12" s="10">
        <f t="shared" si="1"/>
        <v>7.8093304967685997</v>
      </c>
      <c r="K12" s="11">
        <f t="shared" si="2"/>
        <v>0.14314953742163716</v>
      </c>
      <c r="L12" s="12">
        <f t="shared" si="3"/>
        <v>24.508898792926033</v>
      </c>
    </row>
    <row r="13" spans="1:12" ht="15.75" x14ac:dyDescent="0.25">
      <c r="A13" s="25" t="s">
        <v>11</v>
      </c>
      <c r="B13" s="26">
        <v>5</v>
      </c>
      <c r="C13" s="24" t="str">
        <f>VLOOKUP(B13,'[1]2019 Route Types'!$A$1:$B$351,2,FALSE)</f>
        <v>Core Local</v>
      </c>
      <c r="D13" s="26" t="s">
        <v>14</v>
      </c>
      <c r="E13" s="27">
        <v>2050937.647825296</v>
      </c>
      <c r="F13" s="27">
        <v>300054.74586779153</v>
      </c>
      <c r="G13" s="28">
        <v>230183.38664454734</v>
      </c>
      <c r="H13" s="29">
        <v>9011.0799999999945</v>
      </c>
      <c r="I13" s="30">
        <f t="shared" si="0"/>
        <v>1750882.9019575045</v>
      </c>
      <c r="J13" s="31">
        <f t="shared" si="1"/>
        <v>7.6064694654147402</v>
      </c>
      <c r="K13" s="32">
        <f t="shared" si="2"/>
        <v>0.14630125210581288</v>
      </c>
      <c r="L13" s="33">
        <f t="shared" si="3"/>
        <v>25.544483751619946</v>
      </c>
    </row>
    <row r="14" spans="1:12" ht="15.75" x14ac:dyDescent="0.25">
      <c r="A14" t="s">
        <v>11</v>
      </c>
      <c r="B14" s="4">
        <v>6</v>
      </c>
      <c r="C14" s="5" t="str">
        <f>VLOOKUP(B14,'[1]2019 Route Types'!$A$1:$B$351,2,FALSE)</f>
        <v>Core Local</v>
      </c>
      <c r="D14" s="4" t="s">
        <v>12</v>
      </c>
      <c r="E14" s="6">
        <v>11264282.003298327</v>
      </c>
      <c r="F14" s="6">
        <v>973906.31601328915</v>
      </c>
      <c r="G14" s="7">
        <v>834967.32373050088</v>
      </c>
      <c r="H14" s="8">
        <v>48901.920000000013</v>
      </c>
      <c r="I14" s="9">
        <f t="shared" si="0"/>
        <v>10290375.687285038</v>
      </c>
      <c r="J14" s="10">
        <f t="shared" si="1"/>
        <v>12.324285507736136</v>
      </c>
      <c r="K14" s="11">
        <f t="shared" si="2"/>
        <v>8.6459688751410593E-2</v>
      </c>
      <c r="L14" s="12">
        <f t="shared" si="3"/>
        <v>17.074325992323015</v>
      </c>
    </row>
    <row r="15" spans="1:12" ht="15.75" x14ac:dyDescent="0.25">
      <c r="A15" t="s">
        <v>11</v>
      </c>
      <c r="B15" s="4">
        <v>6</v>
      </c>
      <c r="C15" s="5" t="str">
        <f>VLOOKUP(B15,'[1]2019 Route Types'!$A$1:$B$351,2,FALSE)</f>
        <v>Core Local</v>
      </c>
      <c r="D15" s="4" t="s">
        <v>13</v>
      </c>
      <c r="E15" s="6">
        <v>1710202.7756255916</v>
      </c>
      <c r="F15" s="6">
        <v>74944.250526005824</v>
      </c>
      <c r="G15" s="7">
        <v>101745.92601446228</v>
      </c>
      <c r="H15" s="8">
        <v>7556.1400000000067</v>
      </c>
      <c r="I15" s="9">
        <f t="shared" si="0"/>
        <v>1635258.5250995858</v>
      </c>
      <c r="J15" s="10">
        <f t="shared" si="1"/>
        <v>16.071980364768102</v>
      </c>
      <c r="K15" s="11">
        <f t="shared" si="2"/>
        <v>4.3821850598149824E-2</v>
      </c>
      <c r="L15" s="12">
        <f t="shared" si="3"/>
        <v>13.465330977782598</v>
      </c>
    </row>
    <row r="16" spans="1:12" ht="15.75" x14ac:dyDescent="0.25">
      <c r="A16" s="25" t="s">
        <v>11</v>
      </c>
      <c r="B16" s="26">
        <v>6</v>
      </c>
      <c r="C16" s="24" t="str">
        <f>VLOOKUP(B16,'[1]2019 Route Types'!$A$1:$B$351,2,FALSE)</f>
        <v>Core Local</v>
      </c>
      <c r="D16" s="26" t="s">
        <v>14</v>
      </c>
      <c r="E16" s="27">
        <v>1710192.4838526638</v>
      </c>
      <c r="F16" s="27">
        <v>64552.84320022109</v>
      </c>
      <c r="G16" s="28">
        <v>87722.503869527296</v>
      </c>
      <c r="H16" s="29">
        <v>7307.339999999992</v>
      </c>
      <c r="I16" s="30">
        <f t="shared" si="0"/>
        <v>1645639.6406524426</v>
      </c>
      <c r="J16" s="31">
        <f t="shared" si="1"/>
        <v>18.75960635027084</v>
      </c>
      <c r="K16" s="32">
        <f t="shared" si="2"/>
        <v>3.774595187952097E-2</v>
      </c>
      <c r="L16" s="33">
        <f t="shared" si="3"/>
        <v>12.004710861890564</v>
      </c>
    </row>
    <row r="17" spans="1:12" ht="15.75" x14ac:dyDescent="0.25">
      <c r="A17" t="s">
        <v>11</v>
      </c>
      <c r="B17" s="4">
        <v>7</v>
      </c>
      <c r="C17" s="5" t="str">
        <f>VLOOKUP(B17,'[1]2019 Route Types'!$A$1:$B$351,2,FALSE)</f>
        <v>Core Local</v>
      </c>
      <c r="D17" s="4" t="s">
        <v>12</v>
      </c>
      <c r="E17" s="6">
        <v>3924831.0718639959</v>
      </c>
      <c r="F17" s="6">
        <v>147318.71906903139</v>
      </c>
      <c r="G17" s="7">
        <v>180554.96827112828</v>
      </c>
      <c r="H17" s="8">
        <v>18112.459999999959</v>
      </c>
      <c r="I17" s="9">
        <f t="shared" si="0"/>
        <v>3777512.3527949643</v>
      </c>
      <c r="J17" s="10">
        <f t="shared" si="1"/>
        <v>20.921674927950509</v>
      </c>
      <c r="K17" s="11">
        <f t="shared" si="2"/>
        <v>3.7535047081419026E-2</v>
      </c>
      <c r="L17" s="12">
        <f t="shared" si="3"/>
        <v>9.9685502836792281</v>
      </c>
    </row>
    <row r="18" spans="1:12" ht="15.75" x14ac:dyDescent="0.25">
      <c r="A18" t="s">
        <v>11</v>
      </c>
      <c r="B18" s="4">
        <v>7</v>
      </c>
      <c r="C18" s="5" t="str">
        <f>VLOOKUP(B18,'[1]2019 Route Types'!$A$1:$B$351,2,FALSE)</f>
        <v>Core Local</v>
      </c>
      <c r="D18" s="4" t="s">
        <v>13</v>
      </c>
      <c r="E18" s="6">
        <v>753982.14585613459</v>
      </c>
      <c r="F18" s="6">
        <v>17700.845555313579</v>
      </c>
      <c r="G18" s="7">
        <v>26742.656941977446</v>
      </c>
      <c r="H18" s="8">
        <v>3472.9400000000019</v>
      </c>
      <c r="I18" s="9">
        <f t="shared" si="0"/>
        <v>736281.30030082096</v>
      </c>
      <c r="J18" s="10">
        <f t="shared" si="1"/>
        <v>27.532092338405391</v>
      </c>
      <c r="K18" s="11">
        <f t="shared" si="2"/>
        <v>2.3476478392223138E-2</v>
      </c>
      <c r="L18" s="12">
        <f t="shared" si="3"/>
        <v>7.7002933946389609</v>
      </c>
    </row>
    <row r="19" spans="1:12" ht="15.75" x14ac:dyDescent="0.25">
      <c r="A19" s="25" t="s">
        <v>11</v>
      </c>
      <c r="B19" s="26">
        <v>7</v>
      </c>
      <c r="C19" s="24" t="str">
        <f>VLOOKUP(B19,'[1]2019 Route Types'!$A$1:$B$351,2,FALSE)</f>
        <v>Core Local</v>
      </c>
      <c r="D19" s="26" t="s">
        <v>14</v>
      </c>
      <c r="E19" s="27">
        <v>821336.65378065268</v>
      </c>
      <c r="F19" s="27">
        <v>14846.833619461753</v>
      </c>
      <c r="G19" s="28">
        <v>22004.185314747712</v>
      </c>
      <c r="H19" s="29">
        <v>3703.1699999999978</v>
      </c>
      <c r="I19" s="30">
        <f t="shared" si="0"/>
        <v>806489.82016119093</v>
      </c>
      <c r="J19" s="31">
        <f t="shared" si="1"/>
        <v>36.651655520309717</v>
      </c>
      <c r="K19" s="32">
        <f t="shared" si="2"/>
        <v>1.8076428893220645E-2</v>
      </c>
      <c r="L19" s="33">
        <f t="shared" si="3"/>
        <v>5.941986275204143</v>
      </c>
    </row>
    <row r="20" spans="1:12" ht="15.75" x14ac:dyDescent="0.25">
      <c r="A20" t="s">
        <v>11</v>
      </c>
      <c r="B20" s="4">
        <v>9</v>
      </c>
      <c r="C20" s="5" t="str">
        <f>VLOOKUP(B20,'[1]2019 Route Types'!$A$1:$B$351,2,FALSE)</f>
        <v>Core Local</v>
      </c>
      <c r="D20" s="4" t="s">
        <v>12</v>
      </c>
      <c r="E20" s="6">
        <v>5618218.8058214001</v>
      </c>
      <c r="F20" s="6">
        <v>250550.19856280868</v>
      </c>
      <c r="G20" s="7">
        <v>322513.71619617578</v>
      </c>
      <c r="H20" s="8">
        <v>22566.410000000058</v>
      </c>
      <c r="I20" s="9">
        <f t="shared" si="0"/>
        <v>5367668.6072585918</v>
      </c>
      <c r="J20" s="10">
        <f t="shared" si="1"/>
        <v>16.643225815529636</v>
      </c>
      <c r="K20" s="11">
        <f t="shared" si="2"/>
        <v>4.4596020059453255E-2</v>
      </c>
      <c r="L20" s="12">
        <f t="shared" si="3"/>
        <v>14.291760018371329</v>
      </c>
    </row>
    <row r="21" spans="1:12" ht="15.75" x14ac:dyDescent="0.25">
      <c r="A21" t="s">
        <v>11</v>
      </c>
      <c r="B21" s="4">
        <v>9</v>
      </c>
      <c r="C21" s="5" t="str">
        <f>VLOOKUP(B21,'[1]2019 Route Types'!$A$1:$B$351,2,FALSE)</f>
        <v>Core Local</v>
      </c>
      <c r="D21" s="4" t="s">
        <v>13</v>
      </c>
      <c r="E21" s="6">
        <v>911237.00559851271</v>
      </c>
      <c r="F21" s="6">
        <v>32488.176597309681</v>
      </c>
      <c r="G21" s="7">
        <v>46980.281868247046</v>
      </c>
      <c r="H21" s="8">
        <v>3825.6899999999978</v>
      </c>
      <c r="I21" s="9">
        <f t="shared" si="0"/>
        <v>878748.82900120306</v>
      </c>
      <c r="J21" s="10">
        <f t="shared" si="1"/>
        <v>18.704630837796874</v>
      </c>
      <c r="K21" s="11">
        <f t="shared" si="2"/>
        <v>3.5652828405460781E-2</v>
      </c>
      <c r="L21" s="12">
        <f t="shared" si="3"/>
        <v>12.280211378404177</v>
      </c>
    </row>
    <row r="22" spans="1:12" ht="15.75" x14ac:dyDescent="0.25">
      <c r="A22" s="25" t="s">
        <v>11</v>
      </c>
      <c r="B22" s="26">
        <v>9</v>
      </c>
      <c r="C22" s="24" t="str">
        <f>VLOOKUP(B22,'[1]2019 Route Types'!$A$1:$B$351,2,FALSE)</f>
        <v>Core Local</v>
      </c>
      <c r="D22" s="26" t="s">
        <v>14</v>
      </c>
      <c r="E22" s="27">
        <v>920741.45789712842</v>
      </c>
      <c r="F22" s="27">
        <v>24748.715565172046</v>
      </c>
      <c r="G22" s="28">
        <v>41848.736353934713</v>
      </c>
      <c r="H22" s="29">
        <v>3804.7400000000007</v>
      </c>
      <c r="I22" s="30">
        <f t="shared" si="0"/>
        <v>895992.7423319564</v>
      </c>
      <c r="J22" s="31">
        <f t="shared" si="1"/>
        <v>21.410269948275587</v>
      </c>
      <c r="K22" s="32">
        <f t="shared" si="2"/>
        <v>2.6879115035935684E-2</v>
      </c>
      <c r="L22" s="33">
        <f t="shared" si="3"/>
        <v>10.999105419538445</v>
      </c>
    </row>
    <row r="23" spans="1:12" ht="15.75" x14ac:dyDescent="0.25">
      <c r="A23" t="s">
        <v>11</v>
      </c>
      <c r="B23" s="4">
        <v>10</v>
      </c>
      <c r="C23" s="5" t="str">
        <f>VLOOKUP(B23,'[1]2019 Route Types'!$A$1:$B$351,2,FALSE)</f>
        <v>Core Local</v>
      </c>
      <c r="D23" s="4" t="s">
        <v>12</v>
      </c>
      <c r="E23" s="6">
        <v>9831691.2259166986</v>
      </c>
      <c r="F23" s="6">
        <v>1074475.5298728892</v>
      </c>
      <c r="G23" s="7">
        <v>921880.95879192767</v>
      </c>
      <c r="H23" s="8">
        <v>42852.090000000149</v>
      </c>
      <c r="I23" s="9">
        <f t="shared" si="0"/>
        <v>8757215.6960438099</v>
      </c>
      <c r="J23" s="10">
        <f t="shared" si="1"/>
        <v>9.4992912181629627</v>
      </c>
      <c r="K23" s="11">
        <f t="shared" si="2"/>
        <v>0.10928694821502655</v>
      </c>
      <c r="L23" s="12">
        <f t="shared" si="3"/>
        <v>21.513092098703343</v>
      </c>
    </row>
    <row r="24" spans="1:12" ht="15.75" x14ac:dyDescent="0.25">
      <c r="A24" t="s">
        <v>11</v>
      </c>
      <c r="B24" s="4">
        <v>10</v>
      </c>
      <c r="C24" s="5" t="str">
        <f>VLOOKUP(B24,'[1]2019 Route Types'!$A$1:$B$351,2,FALSE)</f>
        <v>Core Local</v>
      </c>
      <c r="D24" s="4" t="s">
        <v>13</v>
      </c>
      <c r="E24" s="6">
        <v>1649088.5126861595</v>
      </c>
      <c r="F24" s="6">
        <v>99509.658046462311</v>
      </c>
      <c r="G24" s="7">
        <v>133501.9790942879</v>
      </c>
      <c r="H24" s="8">
        <v>7158.34</v>
      </c>
      <c r="I24" s="9">
        <f t="shared" si="0"/>
        <v>1549578.8546396971</v>
      </c>
      <c r="J24" s="10">
        <f t="shared" si="1"/>
        <v>11.607160172099638</v>
      </c>
      <c r="K24" s="11">
        <f t="shared" si="2"/>
        <v>6.0342217704478153E-2</v>
      </c>
      <c r="L24" s="12">
        <f t="shared" si="3"/>
        <v>18.649851654753462</v>
      </c>
    </row>
    <row r="25" spans="1:12" ht="15.75" x14ac:dyDescent="0.25">
      <c r="A25" s="25" t="s">
        <v>11</v>
      </c>
      <c r="B25" s="26">
        <v>10</v>
      </c>
      <c r="C25" s="24" t="str">
        <f>VLOOKUP(B25,'[1]2019 Route Types'!$A$1:$B$351,2,FALSE)</f>
        <v>Core Local</v>
      </c>
      <c r="D25" s="26" t="s">
        <v>14</v>
      </c>
      <c r="E25" s="27">
        <v>1227223.5944983759</v>
      </c>
      <c r="F25" s="27">
        <v>76318.506296640771</v>
      </c>
      <c r="G25" s="28">
        <v>102621.82187267233</v>
      </c>
      <c r="H25" s="29">
        <v>4989.7000000000035</v>
      </c>
      <c r="I25" s="30">
        <f t="shared" si="0"/>
        <v>1150905.0882017352</v>
      </c>
      <c r="J25" s="31">
        <f t="shared" si="1"/>
        <v>11.215013212586664</v>
      </c>
      <c r="K25" s="32">
        <f t="shared" si="2"/>
        <v>6.218793921399119E-2</v>
      </c>
      <c r="L25" s="33">
        <f t="shared" si="3"/>
        <v>20.566731842129236</v>
      </c>
    </row>
    <row r="26" spans="1:12" ht="15.75" x14ac:dyDescent="0.25">
      <c r="A26" t="s">
        <v>11</v>
      </c>
      <c r="B26" s="4">
        <v>11</v>
      </c>
      <c r="C26" s="5" t="str">
        <f>VLOOKUP(B26,'[1]2019 Route Types'!$A$1:$B$351,2,FALSE)</f>
        <v>Core Local</v>
      </c>
      <c r="D26" s="4" t="s">
        <v>12</v>
      </c>
      <c r="E26" s="6">
        <v>6658015.4929447556</v>
      </c>
      <c r="F26" s="6">
        <v>559728.6700176528</v>
      </c>
      <c r="G26" s="7">
        <v>571465.81292306841</v>
      </c>
      <c r="H26" s="8">
        <v>29475.010000000086</v>
      </c>
      <c r="I26" s="9">
        <f t="shared" si="0"/>
        <v>6098286.8229271024</v>
      </c>
      <c r="J26" s="10">
        <f t="shared" si="1"/>
        <v>10.671306463170813</v>
      </c>
      <c r="K26" s="11">
        <f t="shared" si="2"/>
        <v>8.4068394044858538E-2</v>
      </c>
      <c r="L26" s="12">
        <f t="shared" si="3"/>
        <v>19.388146532369852</v>
      </c>
    </row>
    <row r="27" spans="1:12" ht="15.75" x14ac:dyDescent="0.25">
      <c r="A27" t="s">
        <v>11</v>
      </c>
      <c r="B27" s="4">
        <v>11</v>
      </c>
      <c r="C27" s="5" t="str">
        <f>VLOOKUP(B27,'[1]2019 Route Types'!$A$1:$B$351,2,FALSE)</f>
        <v>Core Local</v>
      </c>
      <c r="D27" s="4" t="s">
        <v>13</v>
      </c>
      <c r="E27" s="6">
        <v>1203814.9569746063</v>
      </c>
      <c r="F27" s="6">
        <v>48004.658221741869</v>
      </c>
      <c r="G27" s="7">
        <v>67799.565263263139</v>
      </c>
      <c r="H27" s="8">
        <v>5373.5499999999956</v>
      </c>
      <c r="I27" s="9">
        <f t="shared" si="0"/>
        <v>1155810.2987528644</v>
      </c>
      <c r="J27" s="10">
        <f t="shared" si="1"/>
        <v>17.047458848222654</v>
      </c>
      <c r="K27" s="11">
        <f t="shared" si="2"/>
        <v>3.987710731089919E-2</v>
      </c>
      <c r="L27" s="12">
        <f t="shared" si="3"/>
        <v>12.617276337479542</v>
      </c>
    </row>
    <row r="28" spans="1:12" ht="15.75" x14ac:dyDescent="0.25">
      <c r="A28" s="25" t="s">
        <v>11</v>
      </c>
      <c r="B28" s="26">
        <v>11</v>
      </c>
      <c r="C28" s="24" t="str">
        <f>VLOOKUP(B28,'[1]2019 Route Types'!$A$1:$B$351,2,FALSE)</f>
        <v>Core Local</v>
      </c>
      <c r="D28" s="26" t="s">
        <v>14</v>
      </c>
      <c r="E28" s="27">
        <v>815791.10346817749</v>
      </c>
      <c r="F28" s="27">
        <v>35917.578279793517</v>
      </c>
      <c r="G28" s="28">
        <v>48273.108699171862</v>
      </c>
      <c r="H28" s="29">
        <v>3541.0100000000011</v>
      </c>
      <c r="I28" s="30">
        <f t="shared" si="0"/>
        <v>779873.525188384</v>
      </c>
      <c r="J28" s="31">
        <f t="shared" si="1"/>
        <v>16.15544443280826</v>
      </c>
      <c r="K28" s="32">
        <f t="shared" si="2"/>
        <v>4.402791122273448E-2</v>
      </c>
      <c r="L28" s="33">
        <f t="shared" si="3"/>
        <v>13.632581862003171</v>
      </c>
    </row>
    <row r="29" spans="1:12" ht="15.75" x14ac:dyDescent="0.25">
      <c r="A29" t="s">
        <v>11</v>
      </c>
      <c r="B29" s="4">
        <v>12</v>
      </c>
      <c r="C29" s="5" t="str">
        <f>VLOOKUP(B29,'[1]2019 Route Types'!$A$1:$B$351,2,FALSE)</f>
        <v>Core Local</v>
      </c>
      <c r="D29" s="4" t="s">
        <v>12</v>
      </c>
      <c r="E29" s="6">
        <v>927091.48179344274</v>
      </c>
      <c r="F29" s="6">
        <v>109338.13336775072</v>
      </c>
      <c r="G29" s="7">
        <v>82484.169495718539</v>
      </c>
      <c r="H29" s="8">
        <v>3948.050000000002</v>
      </c>
      <c r="I29" s="9">
        <f t="shared" si="0"/>
        <v>817753.34842569206</v>
      </c>
      <c r="J29" s="10">
        <f t="shared" si="1"/>
        <v>9.9140641583126889</v>
      </c>
      <c r="K29" s="11">
        <f t="shared" si="2"/>
        <v>0.11793672524769395</v>
      </c>
      <c r="L29" s="12">
        <f t="shared" si="3"/>
        <v>20.892382187590961</v>
      </c>
    </row>
    <row r="30" spans="1:12" ht="15.75" x14ac:dyDescent="0.25">
      <c r="A30" t="s">
        <v>11</v>
      </c>
      <c r="B30" s="4">
        <v>14</v>
      </c>
      <c r="C30" s="5" t="str">
        <f>VLOOKUP(B30,'[1]2019 Route Types'!$A$1:$B$351,2,FALSE)</f>
        <v>Core Local</v>
      </c>
      <c r="D30" s="4" t="s">
        <v>12</v>
      </c>
      <c r="E30" s="6">
        <v>7654054.9921709523</v>
      </c>
      <c r="F30" s="6">
        <v>527267.99095800577</v>
      </c>
      <c r="G30" s="7">
        <v>599042.33181047544</v>
      </c>
      <c r="H30" s="8">
        <v>33686.980000000018</v>
      </c>
      <c r="I30" s="9">
        <f t="shared" si="0"/>
        <v>7126787.0012129461</v>
      </c>
      <c r="J30" s="10">
        <f t="shared" si="1"/>
        <v>11.896967247162282</v>
      </c>
      <c r="K30" s="11">
        <f t="shared" si="2"/>
        <v>6.8887405629738552E-2</v>
      </c>
      <c r="L30" s="12">
        <f t="shared" si="3"/>
        <v>17.782607161890887</v>
      </c>
    </row>
    <row r="31" spans="1:12" ht="15.75" x14ac:dyDescent="0.25">
      <c r="A31" t="s">
        <v>11</v>
      </c>
      <c r="B31" s="4">
        <v>14</v>
      </c>
      <c r="C31" s="5" t="str">
        <f>VLOOKUP(B31,'[1]2019 Route Types'!$A$1:$B$351,2,FALSE)</f>
        <v>Core Local</v>
      </c>
      <c r="D31" s="4" t="s">
        <v>13</v>
      </c>
      <c r="E31" s="6">
        <v>1188384.158765194</v>
      </c>
      <c r="F31" s="6">
        <v>51612.496652336937</v>
      </c>
      <c r="G31" s="7">
        <v>77460.548892599414</v>
      </c>
      <c r="H31" s="8">
        <v>5383.8800000000028</v>
      </c>
      <c r="I31" s="9">
        <f t="shared" si="0"/>
        <v>1136771.662112857</v>
      </c>
      <c r="J31" s="10">
        <f t="shared" si="1"/>
        <v>14.675491955124324</v>
      </c>
      <c r="K31" s="11">
        <f t="shared" si="2"/>
        <v>4.3430818453491983E-2</v>
      </c>
      <c r="L31" s="12">
        <f t="shared" si="3"/>
        <v>14.38749542942996</v>
      </c>
    </row>
    <row r="32" spans="1:12" ht="15.75" x14ac:dyDescent="0.25">
      <c r="A32" t="s">
        <v>11</v>
      </c>
      <c r="B32" s="4">
        <v>14</v>
      </c>
      <c r="C32" s="5" t="str">
        <f>VLOOKUP(B32,'[1]2019 Route Types'!$A$1:$B$351,2,FALSE)</f>
        <v>Core Local</v>
      </c>
      <c r="D32" s="4" t="s">
        <v>14</v>
      </c>
      <c r="E32" s="6">
        <v>1129060.6643151608</v>
      </c>
      <c r="F32" s="6">
        <v>45022.785841321027</v>
      </c>
      <c r="G32" s="7">
        <v>65668.332280121671</v>
      </c>
      <c r="H32" s="8">
        <v>4883.9799999999996</v>
      </c>
      <c r="I32" s="9">
        <f t="shared" si="0"/>
        <v>1084037.8784738397</v>
      </c>
      <c r="J32" s="10">
        <f t="shared" si="1"/>
        <v>16.507772328519856</v>
      </c>
      <c r="K32" s="11">
        <f t="shared" si="2"/>
        <v>3.9876321321166468E-2</v>
      </c>
      <c r="L32" s="12">
        <f t="shared" si="3"/>
        <v>13.44565953999027</v>
      </c>
    </row>
    <row r="33" spans="1:12" ht="15.75" x14ac:dyDescent="0.25">
      <c r="A33" t="s">
        <v>15</v>
      </c>
      <c r="B33" s="4">
        <v>16</v>
      </c>
      <c r="C33" s="5" t="str">
        <f>VLOOKUP(B33,'[1]2019 Route Types'!$A$1:$B$351,2,FALSE)</f>
        <v>Supporting Local</v>
      </c>
      <c r="D33" s="5" t="s">
        <v>12</v>
      </c>
      <c r="E33" s="6">
        <v>787410</v>
      </c>
      <c r="F33" s="6">
        <v>28520</v>
      </c>
      <c r="G33" s="7">
        <v>41445</v>
      </c>
      <c r="H33" s="13">
        <v>7778</v>
      </c>
      <c r="I33" s="9">
        <f t="shared" si="0"/>
        <v>758890</v>
      </c>
      <c r="J33" s="10">
        <f t="shared" si="1"/>
        <v>18.310773314030644</v>
      </c>
      <c r="K33" s="11">
        <f t="shared" si="2"/>
        <v>3.6220012445866832E-2</v>
      </c>
      <c r="L33" s="12">
        <f t="shared" si="3"/>
        <v>5.3284906145538695</v>
      </c>
    </row>
    <row r="34" spans="1:12" ht="15.75" x14ac:dyDescent="0.25">
      <c r="A34" t="s">
        <v>15</v>
      </c>
      <c r="B34" s="4">
        <v>16</v>
      </c>
      <c r="C34" s="5" t="str">
        <f>VLOOKUP(B34,'[1]2019 Route Types'!$A$1:$B$351,2,FALSE)</f>
        <v>Supporting Local</v>
      </c>
      <c r="D34" s="5" t="s">
        <v>13</v>
      </c>
      <c r="E34" s="6">
        <v>149663</v>
      </c>
      <c r="F34" s="6">
        <v>3621</v>
      </c>
      <c r="G34" s="7">
        <v>5970</v>
      </c>
      <c r="H34" s="13">
        <v>1412</v>
      </c>
      <c r="I34" s="9">
        <f t="shared" si="0"/>
        <v>146042</v>
      </c>
      <c r="J34" s="10">
        <f t="shared" si="1"/>
        <v>24.462646566164153</v>
      </c>
      <c r="K34" s="11">
        <f t="shared" si="2"/>
        <v>2.4194356654617374E-2</v>
      </c>
      <c r="L34" s="12">
        <f t="shared" si="3"/>
        <v>4.2280453257790365</v>
      </c>
    </row>
    <row r="35" spans="1:12" ht="15.75" x14ac:dyDescent="0.25">
      <c r="A35" t="s">
        <v>15</v>
      </c>
      <c r="B35" s="4">
        <v>16</v>
      </c>
      <c r="C35" s="5" t="str">
        <f>VLOOKUP(B35,'[1]2019 Route Types'!$A$1:$B$351,2,FALSE)</f>
        <v>Supporting Local</v>
      </c>
      <c r="D35" s="5" t="s">
        <v>14</v>
      </c>
      <c r="E35" s="6">
        <v>169344</v>
      </c>
      <c r="F35" s="6">
        <v>2566</v>
      </c>
      <c r="G35" s="7">
        <v>5342</v>
      </c>
      <c r="H35" s="13">
        <v>1524</v>
      </c>
      <c r="I35" s="9">
        <f t="shared" si="0"/>
        <v>166778</v>
      </c>
      <c r="J35" s="10">
        <f t="shared" si="1"/>
        <v>31.220142268813177</v>
      </c>
      <c r="K35" s="11">
        <f t="shared" si="2"/>
        <v>1.5152588813303098E-2</v>
      </c>
      <c r="L35" s="12">
        <f t="shared" si="3"/>
        <v>3.5052493438320211</v>
      </c>
    </row>
    <row r="36" spans="1:12" ht="15.75" x14ac:dyDescent="0.25">
      <c r="A36" t="s">
        <v>11</v>
      </c>
      <c r="B36" s="4">
        <v>17</v>
      </c>
      <c r="C36" s="5" t="str">
        <f>VLOOKUP(B36,'[1]2019 Route Types'!$A$1:$B$351,2,FALSE)</f>
        <v>Core Local</v>
      </c>
      <c r="D36" s="4" t="s">
        <v>12</v>
      </c>
      <c r="E36" s="6">
        <v>6820122.9236224508</v>
      </c>
      <c r="F36" s="6">
        <v>583614.13681171625</v>
      </c>
      <c r="G36" s="7">
        <v>670268.22899119835</v>
      </c>
      <c r="H36" s="8">
        <v>29442.52000000004</v>
      </c>
      <c r="I36" s="9">
        <f t="shared" si="0"/>
        <v>6236508.7868107343</v>
      </c>
      <c r="J36" s="10">
        <f t="shared" si="1"/>
        <v>9.3044970909588329</v>
      </c>
      <c r="K36" s="11">
        <f t="shared" si="2"/>
        <v>8.5572377997805135E-2</v>
      </c>
      <c r="L36" s="12">
        <f t="shared" si="3"/>
        <v>22.765314551580417</v>
      </c>
    </row>
    <row r="37" spans="1:12" ht="15.75" x14ac:dyDescent="0.25">
      <c r="A37" t="s">
        <v>11</v>
      </c>
      <c r="B37" s="4">
        <v>17</v>
      </c>
      <c r="C37" s="5" t="str">
        <f>VLOOKUP(B37,'[1]2019 Route Types'!$A$1:$B$351,2,FALSE)</f>
        <v>Core Local</v>
      </c>
      <c r="D37" s="4" t="s">
        <v>13</v>
      </c>
      <c r="E37" s="6">
        <v>1062474.6087692345</v>
      </c>
      <c r="F37" s="6">
        <v>56827.055516111272</v>
      </c>
      <c r="G37" s="7">
        <v>89940.076781623298</v>
      </c>
      <c r="H37" s="8">
        <v>4695.5</v>
      </c>
      <c r="I37" s="9">
        <f t="shared" si="0"/>
        <v>1005647.5532531232</v>
      </c>
      <c r="J37" s="10">
        <f t="shared" si="1"/>
        <v>11.181306367959413</v>
      </c>
      <c r="K37" s="11">
        <f t="shared" si="2"/>
        <v>5.3485565722779446E-2</v>
      </c>
      <c r="L37" s="12">
        <f t="shared" si="3"/>
        <v>19.15452598905831</v>
      </c>
    </row>
    <row r="38" spans="1:12" ht="15.75" x14ac:dyDescent="0.25">
      <c r="A38" t="s">
        <v>11</v>
      </c>
      <c r="B38" s="4">
        <v>17</v>
      </c>
      <c r="C38" s="5" t="str">
        <f>VLOOKUP(B38,'[1]2019 Route Types'!$A$1:$B$351,2,FALSE)</f>
        <v>Core Local</v>
      </c>
      <c r="D38" s="4" t="s">
        <v>14</v>
      </c>
      <c r="E38" s="6">
        <v>891800.99242478644</v>
      </c>
      <c r="F38" s="6">
        <v>42452.44485709109</v>
      </c>
      <c r="G38" s="7">
        <v>70936.203998046461</v>
      </c>
      <c r="H38" s="8">
        <v>3933.9799999999968</v>
      </c>
      <c r="I38" s="9">
        <f t="shared" si="0"/>
        <v>849348.54756769538</v>
      </c>
      <c r="J38" s="10">
        <f t="shared" si="1"/>
        <v>11.973414134073003</v>
      </c>
      <c r="K38" s="11">
        <f t="shared" si="2"/>
        <v>4.7603047336451002E-2</v>
      </c>
      <c r="L38" s="12">
        <f t="shared" si="3"/>
        <v>18.031663607350957</v>
      </c>
    </row>
    <row r="39" spans="1:12" ht="15.75" x14ac:dyDescent="0.25">
      <c r="A39" t="s">
        <v>11</v>
      </c>
      <c r="B39" s="4">
        <v>18</v>
      </c>
      <c r="C39" s="5" t="str">
        <f>VLOOKUP(B39,'[1]2019 Route Types'!$A$1:$B$351,2,FALSE)</f>
        <v>Core Local</v>
      </c>
      <c r="D39" s="4" t="s">
        <v>12</v>
      </c>
      <c r="E39" s="6">
        <v>11777709.394631812</v>
      </c>
      <c r="F39" s="6">
        <v>876613.37298590364</v>
      </c>
      <c r="G39" s="7">
        <v>1375488.2244852378</v>
      </c>
      <c r="H39" s="8">
        <v>51888.600000000042</v>
      </c>
      <c r="I39" s="9">
        <f t="shared" si="0"/>
        <v>10901096.021645909</v>
      </c>
      <c r="J39" s="10">
        <f t="shared" si="1"/>
        <v>7.9252557947019362</v>
      </c>
      <c r="K39" s="11">
        <f t="shared" si="2"/>
        <v>7.4429869477460289E-2</v>
      </c>
      <c r="L39" s="12">
        <f t="shared" si="3"/>
        <v>26.508485958095548</v>
      </c>
    </row>
    <row r="40" spans="1:12" ht="15.75" x14ac:dyDescent="0.25">
      <c r="A40" t="s">
        <v>11</v>
      </c>
      <c r="B40" s="4">
        <v>18</v>
      </c>
      <c r="C40" s="5" t="str">
        <f>VLOOKUP(B40,'[1]2019 Route Types'!$A$1:$B$351,2,FALSE)</f>
        <v>Core Local</v>
      </c>
      <c r="D40" s="4" t="s">
        <v>13</v>
      </c>
      <c r="E40" s="6">
        <v>2144093.6304792473</v>
      </c>
      <c r="F40" s="6">
        <v>125067.28391206005</v>
      </c>
      <c r="G40" s="7">
        <v>213071.03993609338</v>
      </c>
      <c r="H40" s="8">
        <v>9502.6700000000055</v>
      </c>
      <c r="I40" s="9">
        <f t="shared" si="0"/>
        <v>2019026.3465671872</v>
      </c>
      <c r="J40" s="10">
        <f t="shared" si="1"/>
        <v>9.4758365434024068</v>
      </c>
      <c r="K40" s="11">
        <f t="shared" si="2"/>
        <v>5.8331073855251853E-2</v>
      </c>
      <c r="L40" s="12">
        <f t="shared" si="3"/>
        <v>22.422228693208673</v>
      </c>
    </row>
    <row r="41" spans="1:12" ht="15.75" x14ac:dyDescent="0.25">
      <c r="A41" t="s">
        <v>11</v>
      </c>
      <c r="B41" s="4">
        <v>18</v>
      </c>
      <c r="C41" s="5" t="str">
        <f>VLOOKUP(B41,'[1]2019 Route Types'!$A$1:$B$351,2,FALSE)</f>
        <v>Core Local</v>
      </c>
      <c r="D41" s="4" t="s">
        <v>14</v>
      </c>
      <c r="E41" s="6">
        <v>1762196.8124557028</v>
      </c>
      <c r="F41" s="6">
        <v>104172.10113626979</v>
      </c>
      <c r="G41" s="7">
        <v>181194.56537641009</v>
      </c>
      <c r="H41" s="8">
        <v>7602.72</v>
      </c>
      <c r="I41" s="9">
        <f t="shared" si="0"/>
        <v>1658024.7113194331</v>
      </c>
      <c r="J41" s="10">
        <f t="shared" si="1"/>
        <v>9.1505211973388079</v>
      </c>
      <c r="K41" s="11">
        <f t="shared" si="2"/>
        <v>5.9114907256642431E-2</v>
      </c>
      <c r="L41" s="12">
        <f t="shared" si="3"/>
        <v>23.832860525760527</v>
      </c>
    </row>
    <row r="42" spans="1:12" ht="15.75" x14ac:dyDescent="0.25">
      <c r="A42" t="s">
        <v>11</v>
      </c>
      <c r="B42" s="4">
        <v>19</v>
      </c>
      <c r="C42" s="5" t="str">
        <f>VLOOKUP(B42,'[1]2019 Route Types'!$A$1:$B$351,2,FALSE)</f>
        <v>Core Local</v>
      </c>
      <c r="D42" s="4" t="s">
        <v>12</v>
      </c>
      <c r="E42" s="6">
        <v>2697568.0255693798</v>
      </c>
      <c r="F42" s="6">
        <v>223224.27428376779</v>
      </c>
      <c r="G42" s="7">
        <v>167048.44964822388</v>
      </c>
      <c r="H42" s="8">
        <v>10513.460000000043</v>
      </c>
      <c r="I42" s="9">
        <f t="shared" si="0"/>
        <v>2474343.7512856121</v>
      </c>
      <c r="J42" s="10">
        <f t="shared" si="1"/>
        <v>14.812132387317371</v>
      </c>
      <c r="K42" s="11">
        <f t="shared" si="2"/>
        <v>8.2750192828465005E-2</v>
      </c>
      <c r="L42" s="12">
        <f t="shared" si="3"/>
        <v>15.8890079620052</v>
      </c>
    </row>
    <row r="43" spans="1:12" ht="15.75" x14ac:dyDescent="0.25">
      <c r="A43" t="s">
        <v>11</v>
      </c>
      <c r="B43" s="4">
        <v>19</v>
      </c>
      <c r="C43" s="5" t="str">
        <f>VLOOKUP(B43,'[1]2019 Route Types'!$A$1:$B$351,2,FALSE)</f>
        <v>Core Local</v>
      </c>
      <c r="D43" s="4" t="s">
        <v>13</v>
      </c>
      <c r="E43" s="6">
        <v>510775.54450910911</v>
      </c>
      <c r="F43" s="6">
        <v>34962.032191238199</v>
      </c>
      <c r="G43" s="7">
        <v>26276.875746301543</v>
      </c>
      <c r="H43" s="8">
        <v>1949.2099999999998</v>
      </c>
      <c r="I43" s="9">
        <f t="shared" si="0"/>
        <v>475813.51231787092</v>
      </c>
      <c r="J43" s="10">
        <f t="shared" si="1"/>
        <v>18.107689700699726</v>
      </c>
      <c r="K43" s="11">
        <f t="shared" si="2"/>
        <v>6.8448915706876973E-2</v>
      </c>
      <c r="L43" s="12">
        <f t="shared" si="3"/>
        <v>13.480782340692663</v>
      </c>
    </row>
    <row r="44" spans="1:12" ht="15.75" x14ac:dyDescent="0.25">
      <c r="A44" t="s">
        <v>11</v>
      </c>
      <c r="B44" s="4">
        <v>19</v>
      </c>
      <c r="C44" s="5" t="str">
        <f>VLOOKUP(B44,'[1]2019 Route Types'!$A$1:$B$351,2,FALSE)</f>
        <v>Core Local</v>
      </c>
      <c r="D44" s="4" t="s">
        <v>14</v>
      </c>
      <c r="E44" s="6">
        <v>543944.21335919725</v>
      </c>
      <c r="F44" s="6">
        <v>26581.964600006217</v>
      </c>
      <c r="G44" s="7">
        <v>22604.020610642536</v>
      </c>
      <c r="H44" s="8">
        <v>2114.4899999999993</v>
      </c>
      <c r="I44" s="9">
        <f t="shared" si="0"/>
        <v>517362.24875919102</v>
      </c>
      <c r="J44" s="10">
        <f t="shared" si="1"/>
        <v>22.888063042890874</v>
      </c>
      <c r="K44" s="11">
        <f t="shared" si="2"/>
        <v>4.8868916971918655E-2</v>
      </c>
      <c r="L44" s="12">
        <f t="shared" si="3"/>
        <v>10.690057938624701</v>
      </c>
    </row>
    <row r="45" spans="1:12" ht="15.75" x14ac:dyDescent="0.25">
      <c r="A45" t="s">
        <v>11</v>
      </c>
      <c r="B45" s="4">
        <v>21</v>
      </c>
      <c r="C45" s="5" t="str">
        <f>VLOOKUP(B45,'[1]2019 Route Types'!$A$1:$B$351,2,FALSE)</f>
        <v>Core Local</v>
      </c>
      <c r="D45" s="4" t="s">
        <v>12</v>
      </c>
      <c r="E45" s="6">
        <v>13022892.132888816</v>
      </c>
      <c r="F45" s="6">
        <v>809017.33585547563</v>
      </c>
      <c r="G45" s="7">
        <v>1294440.0243342372</v>
      </c>
      <c r="H45" s="8">
        <v>57137.520000000215</v>
      </c>
      <c r="I45" s="9">
        <f t="shared" si="0"/>
        <v>12213874.79703334</v>
      </c>
      <c r="J45" s="10">
        <f t="shared" si="1"/>
        <v>9.4356436508638097</v>
      </c>
      <c r="K45" s="11">
        <f t="shared" si="2"/>
        <v>6.2122708811534519E-2</v>
      </c>
      <c r="L45" s="12">
        <f t="shared" si="3"/>
        <v>22.65481638569949</v>
      </c>
    </row>
    <row r="46" spans="1:12" ht="15.75" x14ac:dyDescent="0.25">
      <c r="A46" t="s">
        <v>11</v>
      </c>
      <c r="B46" s="4">
        <v>21</v>
      </c>
      <c r="C46" s="5" t="str">
        <f>VLOOKUP(B46,'[1]2019 Route Types'!$A$1:$B$351,2,FALSE)</f>
        <v>Core Local</v>
      </c>
      <c r="D46" s="4" t="s">
        <v>13</v>
      </c>
      <c r="E46" s="6">
        <v>2347426.4729138706</v>
      </c>
      <c r="F46" s="6">
        <v>99681.377906541704</v>
      </c>
      <c r="G46" s="7">
        <v>210336.56350196677</v>
      </c>
      <c r="H46" s="8">
        <v>10371.929999999991</v>
      </c>
      <c r="I46" s="9">
        <f t="shared" si="0"/>
        <v>2247745.0950073288</v>
      </c>
      <c r="J46" s="10">
        <f t="shared" si="1"/>
        <v>10.686421122337634</v>
      </c>
      <c r="K46" s="11">
        <f t="shared" si="2"/>
        <v>4.2464110828062181E-2</v>
      </c>
      <c r="L46" s="12">
        <f t="shared" si="3"/>
        <v>20.27940446011176</v>
      </c>
    </row>
    <row r="47" spans="1:12" ht="15.75" x14ac:dyDescent="0.25">
      <c r="A47" t="s">
        <v>11</v>
      </c>
      <c r="B47" s="4">
        <v>21</v>
      </c>
      <c r="C47" s="5" t="str">
        <f>VLOOKUP(B47,'[1]2019 Route Types'!$A$1:$B$351,2,FALSE)</f>
        <v>Core Local</v>
      </c>
      <c r="D47" s="4" t="s">
        <v>14</v>
      </c>
      <c r="E47" s="6">
        <v>1809213.0617798446</v>
      </c>
      <c r="F47" s="6">
        <v>90470.90064936073</v>
      </c>
      <c r="G47" s="7">
        <v>171596.06459039616</v>
      </c>
      <c r="H47" s="8">
        <v>7813.3199999999979</v>
      </c>
      <c r="I47" s="9">
        <f t="shared" si="0"/>
        <v>1718742.1611304837</v>
      </c>
      <c r="J47" s="10">
        <f t="shared" si="1"/>
        <v>10.016209667938258</v>
      </c>
      <c r="K47" s="11">
        <f t="shared" si="2"/>
        <v>5.0005664098156807E-2</v>
      </c>
      <c r="L47" s="12">
        <f t="shared" si="3"/>
        <v>21.961991136980977</v>
      </c>
    </row>
    <row r="48" spans="1:12" ht="15.75" x14ac:dyDescent="0.25">
      <c r="A48" t="s">
        <v>11</v>
      </c>
      <c r="B48" s="4">
        <v>22</v>
      </c>
      <c r="C48" s="5" t="str">
        <f>VLOOKUP(B48,'[1]2019 Route Types'!$A$1:$B$351,2,FALSE)</f>
        <v>Core Local</v>
      </c>
      <c r="D48" s="4" t="s">
        <v>12</v>
      </c>
      <c r="E48" s="6">
        <v>8461111.8110145777</v>
      </c>
      <c r="F48" s="6">
        <v>567166.60755032173</v>
      </c>
      <c r="G48" s="7">
        <v>636226.43989747053</v>
      </c>
      <c r="H48" s="8">
        <v>38280.930000000008</v>
      </c>
      <c r="I48" s="9">
        <f t="shared" si="0"/>
        <v>7893945.2034642557</v>
      </c>
      <c r="J48" s="10">
        <f t="shared" si="1"/>
        <v>12.407446010474485</v>
      </c>
      <c r="K48" s="11">
        <f t="shared" si="2"/>
        <v>6.7032160810354832E-2</v>
      </c>
      <c r="L48" s="12">
        <f t="shared" si="3"/>
        <v>16.619931644750281</v>
      </c>
    </row>
    <row r="49" spans="1:12" ht="15.75" x14ac:dyDescent="0.25">
      <c r="A49" t="s">
        <v>11</v>
      </c>
      <c r="B49" s="4">
        <v>22</v>
      </c>
      <c r="C49" s="5" t="str">
        <f>VLOOKUP(B49,'[1]2019 Route Types'!$A$1:$B$351,2,FALSE)</f>
        <v>Core Local</v>
      </c>
      <c r="D49" s="4" t="s">
        <v>13</v>
      </c>
      <c r="E49" s="6">
        <v>1394343.1185918346</v>
      </c>
      <c r="F49" s="6">
        <v>64742.477719397284</v>
      </c>
      <c r="G49" s="7">
        <v>89456.118758799072</v>
      </c>
      <c r="H49" s="8">
        <v>6338.2200000000012</v>
      </c>
      <c r="I49" s="9">
        <f t="shared" si="0"/>
        <v>1329600.6408724373</v>
      </c>
      <c r="J49" s="10">
        <f t="shared" si="1"/>
        <v>14.863160388809684</v>
      </c>
      <c r="K49" s="11">
        <f t="shared" si="2"/>
        <v>4.6432242434546217E-2</v>
      </c>
      <c r="L49" s="12">
        <f t="shared" si="3"/>
        <v>14.113760449905344</v>
      </c>
    </row>
    <row r="50" spans="1:12" ht="15.75" x14ac:dyDescent="0.25">
      <c r="A50" t="s">
        <v>11</v>
      </c>
      <c r="B50" s="4">
        <v>22</v>
      </c>
      <c r="C50" s="5" t="str">
        <f>VLOOKUP(B50,'[1]2019 Route Types'!$A$1:$B$351,2,FALSE)</f>
        <v>Core Local</v>
      </c>
      <c r="D50" s="4" t="s">
        <v>14</v>
      </c>
      <c r="E50" s="6">
        <v>1108283.2900698739</v>
      </c>
      <c r="F50" s="6">
        <v>58642.824670598377</v>
      </c>
      <c r="G50" s="7">
        <v>70653.327125550612</v>
      </c>
      <c r="H50" s="8">
        <v>5138.88</v>
      </c>
      <c r="I50" s="9">
        <f t="shared" si="0"/>
        <v>1049640.4653992755</v>
      </c>
      <c r="J50" s="10">
        <f t="shared" si="1"/>
        <v>14.856207175269605</v>
      </c>
      <c r="K50" s="11">
        <f t="shared" si="2"/>
        <v>5.2913208379151075E-2</v>
      </c>
      <c r="L50" s="12">
        <f t="shared" si="3"/>
        <v>13.74877933042815</v>
      </c>
    </row>
    <row r="51" spans="1:12" ht="15.75" x14ac:dyDescent="0.25">
      <c r="A51" t="s">
        <v>11</v>
      </c>
      <c r="B51" s="4">
        <v>23</v>
      </c>
      <c r="C51" s="5" t="str">
        <f>VLOOKUP(B51,'[1]2019 Route Types'!$A$1:$B$351,2,FALSE)</f>
        <v>Supporting Local</v>
      </c>
      <c r="D51" s="4" t="s">
        <v>12</v>
      </c>
      <c r="E51" s="6">
        <v>3035752.2533785435</v>
      </c>
      <c r="F51" s="6">
        <v>139907.18769063297</v>
      </c>
      <c r="G51" s="7">
        <v>160366.19356781984</v>
      </c>
      <c r="H51" s="8">
        <v>13125.67</v>
      </c>
      <c r="I51" s="9">
        <f t="shared" si="0"/>
        <v>2895845.0656879107</v>
      </c>
      <c r="J51" s="10">
        <f t="shared" si="1"/>
        <v>18.057702819162071</v>
      </c>
      <c r="K51" s="11">
        <f t="shared" si="2"/>
        <v>4.6086497188605469E-2</v>
      </c>
      <c r="L51" s="12">
        <f t="shared" si="3"/>
        <v>12.217752965587268</v>
      </c>
    </row>
    <row r="52" spans="1:12" ht="15.75" x14ac:dyDescent="0.25">
      <c r="A52" t="s">
        <v>11</v>
      </c>
      <c r="B52" s="4">
        <v>23</v>
      </c>
      <c r="C52" s="5" t="str">
        <f>VLOOKUP(B52,'[1]2019 Route Types'!$A$1:$B$351,2,FALSE)</f>
        <v>Supporting Local</v>
      </c>
      <c r="D52" s="4" t="s">
        <v>13</v>
      </c>
      <c r="E52" s="6">
        <v>593087.42908837029</v>
      </c>
      <c r="F52" s="6">
        <v>16595.824307201721</v>
      </c>
      <c r="G52" s="7">
        <v>24652.321819919736</v>
      </c>
      <c r="H52" s="8">
        <v>2555.0799999999977</v>
      </c>
      <c r="I52" s="9">
        <f t="shared" si="0"/>
        <v>576491.60478116851</v>
      </c>
      <c r="J52" s="10">
        <f t="shared" si="1"/>
        <v>23.384880701798558</v>
      </c>
      <c r="K52" s="11">
        <f t="shared" si="2"/>
        <v>2.7982087451610672E-2</v>
      </c>
      <c r="L52" s="12">
        <f t="shared" si="3"/>
        <v>9.6483561453730449</v>
      </c>
    </row>
    <row r="53" spans="1:12" ht="15.75" x14ac:dyDescent="0.25">
      <c r="A53" t="s">
        <v>11</v>
      </c>
      <c r="B53" s="4">
        <v>23</v>
      </c>
      <c r="C53" s="5" t="str">
        <f>VLOOKUP(B53,'[1]2019 Route Types'!$A$1:$B$351,2,FALSE)</f>
        <v>Supporting Local</v>
      </c>
      <c r="D53" s="4" t="s">
        <v>14</v>
      </c>
      <c r="E53" s="6">
        <v>515262.75750553265</v>
      </c>
      <c r="F53" s="6">
        <v>13329.46465587374</v>
      </c>
      <c r="G53" s="7">
        <v>19682.095646548823</v>
      </c>
      <c r="H53" s="8">
        <v>2142.8100000000004</v>
      </c>
      <c r="I53" s="9">
        <f t="shared" si="0"/>
        <v>501933.29284965893</v>
      </c>
      <c r="J53" s="10">
        <f t="shared" si="1"/>
        <v>25.502024879026077</v>
      </c>
      <c r="K53" s="11">
        <f t="shared" si="2"/>
        <v>2.5869256921272087E-2</v>
      </c>
      <c r="L53" s="12">
        <f t="shared" si="3"/>
        <v>9.1851800423503818</v>
      </c>
    </row>
    <row r="54" spans="1:12" ht="15.75" x14ac:dyDescent="0.25">
      <c r="A54" t="s">
        <v>11</v>
      </c>
      <c r="B54" s="4">
        <v>25</v>
      </c>
      <c r="C54" s="5" t="str">
        <f>VLOOKUP(B54,'[1]2019 Route Types'!$A$1:$B$351,2,FALSE)</f>
        <v>Core Local</v>
      </c>
      <c r="D54" s="4" t="s">
        <v>12</v>
      </c>
      <c r="E54" s="6">
        <v>2477294.9248959627</v>
      </c>
      <c r="F54" s="6">
        <v>125569.15168480593</v>
      </c>
      <c r="G54" s="7">
        <v>96894.985269252269</v>
      </c>
      <c r="H54" s="8">
        <v>10570.489999999996</v>
      </c>
      <c r="I54" s="9">
        <f t="shared" si="0"/>
        <v>2351725.7732111569</v>
      </c>
      <c r="J54" s="10">
        <f t="shared" si="1"/>
        <v>24.270871879242971</v>
      </c>
      <c r="K54" s="11">
        <f t="shared" si="2"/>
        <v>5.0688010709939745E-2</v>
      </c>
      <c r="L54" s="12">
        <f t="shared" si="3"/>
        <v>9.1665556912926753</v>
      </c>
    </row>
    <row r="55" spans="1:12" ht="15.75" x14ac:dyDescent="0.25">
      <c r="A55" t="s">
        <v>11</v>
      </c>
      <c r="B55" s="4">
        <v>25</v>
      </c>
      <c r="C55" s="5" t="str">
        <f>VLOOKUP(B55,'[1]2019 Route Types'!$A$1:$B$351,2,FALSE)</f>
        <v>Core Local</v>
      </c>
      <c r="D55" s="4" t="s">
        <v>13</v>
      </c>
      <c r="E55" s="6">
        <v>179776.68949888906</v>
      </c>
      <c r="F55" s="6">
        <v>4029.3697380302046</v>
      </c>
      <c r="G55" s="7">
        <v>5550.7485904206378</v>
      </c>
      <c r="H55" s="8">
        <v>831.15999999999974</v>
      </c>
      <c r="I55" s="9">
        <f t="shared" si="0"/>
        <v>175747.31976085884</v>
      </c>
      <c r="J55" s="10">
        <f t="shared" si="1"/>
        <v>31.661913145221487</v>
      </c>
      <c r="K55" s="11">
        <f t="shared" si="2"/>
        <v>2.2413193552855495E-2</v>
      </c>
      <c r="L55" s="12">
        <f t="shared" si="3"/>
        <v>6.6783153549504783</v>
      </c>
    </row>
    <row r="56" spans="1:12" ht="15.75" x14ac:dyDescent="0.25">
      <c r="A56" t="s">
        <v>15</v>
      </c>
      <c r="B56" s="4">
        <v>27</v>
      </c>
      <c r="C56" s="5" t="str">
        <f>VLOOKUP(B56,'[1]2019 Route Types'!$A$1:$B$351,2,FALSE)</f>
        <v>Supporting Local</v>
      </c>
      <c r="D56" s="5" t="s">
        <v>12</v>
      </c>
      <c r="E56" s="6">
        <v>246232</v>
      </c>
      <c r="F56" s="6">
        <v>5788</v>
      </c>
      <c r="G56" s="7">
        <v>7077</v>
      </c>
      <c r="H56" s="13">
        <v>2797</v>
      </c>
      <c r="I56" s="9">
        <f t="shared" si="0"/>
        <v>240444</v>
      </c>
      <c r="J56" s="10">
        <f t="shared" si="1"/>
        <v>33.975413310724882</v>
      </c>
      <c r="K56" s="11">
        <f t="shared" si="2"/>
        <v>2.3506286753955618E-2</v>
      </c>
      <c r="L56" s="12">
        <f t="shared" si="3"/>
        <v>2.5302109402931712</v>
      </c>
    </row>
    <row r="57" spans="1:12" ht="15.75" x14ac:dyDescent="0.25">
      <c r="A57" t="s">
        <v>15</v>
      </c>
      <c r="B57" s="4">
        <v>30</v>
      </c>
      <c r="C57" s="5" t="str">
        <f>VLOOKUP(B57,'[1]2019 Route Types'!$A$1:$B$351,2,FALSE)</f>
        <v>Supporting Local</v>
      </c>
      <c r="D57" s="5" t="s">
        <v>12</v>
      </c>
      <c r="E57" s="6">
        <v>594645</v>
      </c>
      <c r="F57" s="6">
        <v>49604</v>
      </c>
      <c r="G57" s="7">
        <v>49382</v>
      </c>
      <c r="H57" s="13">
        <v>8382</v>
      </c>
      <c r="I57" s="9">
        <f t="shared" si="0"/>
        <v>545041</v>
      </c>
      <c r="J57" s="10">
        <f t="shared" si="1"/>
        <v>11.037240289984204</v>
      </c>
      <c r="K57" s="11">
        <f t="shared" si="2"/>
        <v>8.3417837533318204E-2</v>
      </c>
      <c r="L57" s="12">
        <f t="shared" si="3"/>
        <v>5.891434025292293</v>
      </c>
    </row>
    <row r="58" spans="1:12" ht="15.75" x14ac:dyDescent="0.25">
      <c r="A58" t="s">
        <v>15</v>
      </c>
      <c r="B58" s="4">
        <v>30</v>
      </c>
      <c r="C58" s="5" t="str">
        <f>VLOOKUP(B58,'[1]2019 Route Types'!$A$1:$B$351,2,FALSE)</f>
        <v>Supporting Local</v>
      </c>
      <c r="D58" s="5" t="s">
        <v>13</v>
      </c>
      <c r="E58" s="6">
        <v>111083</v>
      </c>
      <c r="F58" s="6">
        <v>5637</v>
      </c>
      <c r="G58" s="7">
        <v>7006</v>
      </c>
      <c r="H58" s="13">
        <v>1586</v>
      </c>
      <c r="I58" s="9">
        <f t="shared" si="0"/>
        <v>105446</v>
      </c>
      <c r="J58" s="10">
        <f t="shared" si="1"/>
        <v>15.05081358835284</v>
      </c>
      <c r="K58" s="11">
        <f t="shared" si="2"/>
        <v>5.074583869719039E-2</v>
      </c>
      <c r="L58" s="12">
        <f t="shared" si="3"/>
        <v>4.4174022698612863</v>
      </c>
    </row>
    <row r="59" spans="1:12" ht="15.75" x14ac:dyDescent="0.25">
      <c r="A59" t="s">
        <v>15</v>
      </c>
      <c r="B59" s="4">
        <v>30</v>
      </c>
      <c r="C59" s="5" t="str">
        <f>VLOOKUP(B59,'[1]2019 Route Types'!$A$1:$B$351,2,FALSE)</f>
        <v>Supporting Local</v>
      </c>
      <c r="D59" s="5" t="s">
        <v>14</v>
      </c>
      <c r="E59" s="6">
        <v>119628</v>
      </c>
      <c r="F59" s="6">
        <v>5218</v>
      </c>
      <c r="G59" s="7">
        <v>6446</v>
      </c>
      <c r="H59" s="13">
        <v>1708</v>
      </c>
      <c r="I59" s="9">
        <f t="shared" si="0"/>
        <v>114410</v>
      </c>
      <c r="J59" s="10">
        <f t="shared" si="1"/>
        <v>17.74899162271176</v>
      </c>
      <c r="K59" s="11">
        <f t="shared" si="2"/>
        <v>4.3618550840940247E-2</v>
      </c>
      <c r="L59" s="12">
        <f t="shared" si="3"/>
        <v>3.7740046838407495</v>
      </c>
    </row>
    <row r="60" spans="1:12" ht="15.75" x14ac:dyDescent="0.25">
      <c r="A60" t="s">
        <v>11</v>
      </c>
      <c r="B60" s="4">
        <v>32</v>
      </c>
      <c r="C60" s="5" t="str">
        <f>VLOOKUP(B60,'[1]2019 Route Types'!$A$1:$B$351,2,FALSE)</f>
        <v>Supporting Local</v>
      </c>
      <c r="D60" s="4" t="s">
        <v>12</v>
      </c>
      <c r="E60" s="6">
        <v>2248450.4926693668</v>
      </c>
      <c r="F60" s="6">
        <v>160061.8002870295</v>
      </c>
      <c r="G60" s="7">
        <v>208616.58123305626</v>
      </c>
      <c r="H60" s="8">
        <v>9244.5099999999948</v>
      </c>
      <c r="I60" s="9">
        <f t="shared" si="0"/>
        <v>2088388.6923823373</v>
      </c>
      <c r="J60" s="10">
        <f t="shared" si="1"/>
        <v>10.010655337359264</v>
      </c>
      <c r="K60" s="11">
        <f t="shared" si="2"/>
        <v>7.1187602666316074E-2</v>
      </c>
      <c r="L60" s="12">
        <f t="shared" si="3"/>
        <v>22.566537462024097</v>
      </c>
    </row>
    <row r="61" spans="1:12" ht="15.75" x14ac:dyDescent="0.25">
      <c r="A61" t="s">
        <v>11</v>
      </c>
      <c r="B61" s="4">
        <v>32</v>
      </c>
      <c r="C61" s="5" t="str">
        <f>VLOOKUP(B61,'[1]2019 Route Types'!$A$1:$B$351,2,FALSE)</f>
        <v>Supporting Local</v>
      </c>
      <c r="D61" s="4" t="s">
        <v>13</v>
      </c>
      <c r="E61" s="6">
        <v>416329.6596482367</v>
      </c>
      <c r="F61" s="6">
        <v>17621.547235180802</v>
      </c>
      <c r="G61" s="7">
        <v>28959.093802376683</v>
      </c>
      <c r="H61" s="8">
        <v>1732.9199999999983</v>
      </c>
      <c r="I61" s="9">
        <f t="shared" si="0"/>
        <v>398708.1124130559</v>
      </c>
      <c r="J61" s="10">
        <f t="shared" si="1"/>
        <v>13.767976136750999</v>
      </c>
      <c r="K61" s="11">
        <f t="shared" si="2"/>
        <v>4.2325947303561116E-2</v>
      </c>
      <c r="L61" s="12">
        <f t="shared" si="3"/>
        <v>16.71115446897532</v>
      </c>
    </row>
    <row r="62" spans="1:12" ht="15.75" x14ac:dyDescent="0.25">
      <c r="A62" t="s">
        <v>11</v>
      </c>
      <c r="B62" s="4">
        <v>32</v>
      </c>
      <c r="C62" s="5" t="str">
        <f>VLOOKUP(B62,'[1]2019 Route Types'!$A$1:$B$351,2,FALSE)</f>
        <v>Supporting Local</v>
      </c>
      <c r="D62" s="4" t="s">
        <v>14</v>
      </c>
      <c r="E62" s="6">
        <v>411127.16843334725</v>
      </c>
      <c r="F62" s="6">
        <v>14877.569815158286</v>
      </c>
      <c r="G62" s="7">
        <v>24946.559209383297</v>
      </c>
      <c r="H62" s="8">
        <v>1668.0300000000025</v>
      </c>
      <c r="I62" s="9">
        <f t="shared" si="0"/>
        <v>396249.59861818899</v>
      </c>
      <c r="J62" s="10">
        <f t="shared" si="1"/>
        <v>15.883937952819773</v>
      </c>
      <c r="K62" s="11">
        <f t="shared" si="2"/>
        <v>3.6187269919064631E-2</v>
      </c>
      <c r="L62" s="12">
        <f t="shared" si="3"/>
        <v>14.955701761588976</v>
      </c>
    </row>
    <row r="63" spans="1:12" ht="15.75" x14ac:dyDescent="0.25">
      <c r="A63" t="s">
        <v>11</v>
      </c>
      <c r="B63" s="4">
        <v>39</v>
      </c>
      <c r="C63" s="5" t="str">
        <f>VLOOKUP(B63,'[1]2019 Route Types'!$A$1:$B$351,2,FALSE)</f>
        <v>Supporting Local</v>
      </c>
      <c r="D63" s="4" t="s">
        <v>12</v>
      </c>
      <c r="E63" s="6">
        <v>74786.883273715473</v>
      </c>
      <c r="F63" s="6">
        <v>8881.0303143355432</v>
      </c>
      <c r="G63" s="7">
        <v>9180.4337616023677</v>
      </c>
      <c r="H63" s="8">
        <v>166.37999999999977</v>
      </c>
      <c r="I63" s="9">
        <f t="shared" si="0"/>
        <v>65905.852959379932</v>
      </c>
      <c r="J63" s="10">
        <f t="shared" si="1"/>
        <v>7.1789476043097791</v>
      </c>
      <c r="K63" s="11">
        <f t="shared" si="2"/>
        <v>0.11875117568185732</v>
      </c>
      <c r="L63" s="12">
        <f t="shared" si="3"/>
        <v>55.177507883173341</v>
      </c>
    </row>
    <row r="64" spans="1:12" ht="15.75" x14ac:dyDescent="0.25">
      <c r="A64" t="s">
        <v>11</v>
      </c>
      <c r="B64" s="4">
        <v>46</v>
      </c>
      <c r="C64" s="5" t="str">
        <f>VLOOKUP(B64,'[1]2019 Route Types'!$A$1:$B$351,2,FALSE)</f>
        <v>Supporting Local</v>
      </c>
      <c r="D64" s="4" t="s">
        <v>12</v>
      </c>
      <c r="E64" s="6">
        <v>2789416.9530615369</v>
      </c>
      <c r="F64" s="6">
        <v>118053.13143789642</v>
      </c>
      <c r="G64" s="7">
        <v>120991.77780945125</v>
      </c>
      <c r="H64" s="8">
        <v>12283.920000000004</v>
      </c>
      <c r="I64" s="9">
        <f t="shared" si="0"/>
        <v>2671363.8216236406</v>
      </c>
      <c r="J64" s="10">
        <f t="shared" si="1"/>
        <v>22.078887259849548</v>
      </c>
      <c r="K64" s="11">
        <f t="shared" si="2"/>
        <v>4.2321794634655345E-2</v>
      </c>
      <c r="L64" s="12">
        <f t="shared" si="3"/>
        <v>9.8496064618990697</v>
      </c>
    </row>
    <row r="65" spans="1:12" ht="15.75" x14ac:dyDescent="0.25">
      <c r="A65" t="s">
        <v>11</v>
      </c>
      <c r="B65" s="4">
        <v>46</v>
      </c>
      <c r="C65" s="5" t="str">
        <f>VLOOKUP(B65,'[1]2019 Route Types'!$A$1:$B$351,2,FALSE)</f>
        <v>Supporting Local</v>
      </c>
      <c r="D65" s="4" t="s">
        <v>13</v>
      </c>
      <c r="E65" s="6">
        <v>464814.20191004477</v>
      </c>
      <c r="F65" s="6">
        <v>9613.3751896269005</v>
      </c>
      <c r="G65" s="7">
        <v>14144.979676489431</v>
      </c>
      <c r="H65" s="8">
        <v>2102.2200000000007</v>
      </c>
      <c r="I65" s="9">
        <f t="shared" si="0"/>
        <v>455200.82672041788</v>
      </c>
      <c r="J65" s="10">
        <f t="shared" si="1"/>
        <v>32.181087363244046</v>
      </c>
      <c r="K65" s="11">
        <f t="shared" si="2"/>
        <v>2.0682189034076398E-2</v>
      </c>
      <c r="L65" s="12">
        <f t="shared" si="3"/>
        <v>6.7285915253824173</v>
      </c>
    </row>
    <row r="66" spans="1:12" ht="15.75" x14ac:dyDescent="0.25">
      <c r="A66" t="s">
        <v>11</v>
      </c>
      <c r="B66" s="4">
        <v>46</v>
      </c>
      <c r="C66" s="5" t="str">
        <f>VLOOKUP(B66,'[1]2019 Route Types'!$A$1:$B$351,2,FALSE)</f>
        <v>Supporting Local</v>
      </c>
      <c r="D66" s="4" t="s">
        <v>14</v>
      </c>
      <c r="E66" s="6">
        <v>417283.36393952544</v>
      </c>
      <c r="F66" s="6">
        <v>6919.0424043971479</v>
      </c>
      <c r="G66" s="7">
        <v>10581.18550372039</v>
      </c>
      <c r="H66" s="8">
        <v>1742.159999999998</v>
      </c>
      <c r="I66" s="9">
        <f t="shared" ref="I66:I129" si="4">E66-F66</f>
        <v>410364.32153512829</v>
      </c>
      <c r="J66" s="10">
        <f t="shared" ref="J66:J129" si="5">I66/G66</f>
        <v>38.782452248932074</v>
      </c>
      <c r="K66" s="11">
        <f t="shared" ref="K66:K129" si="6">F66/E66</f>
        <v>1.6581160435142309E-2</v>
      </c>
      <c r="L66" s="12">
        <f t="shared" ref="L66:L129" si="7">G66/H66</f>
        <v>6.0736014509117426</v>
      </c>
    </row>
    <row r="67" spans="1:12" ht="15.75" x14ac:dyDescent="0.25">
      <c r="A67" t="s">
        <v>11</v>
      </c>
      <c r="B67" s="4">
        <v>53</v>
      </c>
      <c r="C67" s="5" t="str">
        <f>VLOOKUP(B67,'[1]2019 Route Types'!$A$1:$B$351,2,FALSE)</f>
        <v>Commuter &amp; Express Bus</v>
      </c>
      <c r="D67" s="4" t="s">
        <v>12</v>
      </c>
      <c r="E67" s="6">
        <v>251644.13985214912</v>
      </c>
      <c r="F67" s="6">
        <v>60022.723691944346</v>
      </c>
      <c r="G67" s="7">
        <v>45881.719877469972</v>
      </c>
      <c r="H67" s="8">
        <v>994.15000000000089</v>
      </c>
      <c r="I67" s="9">
        <f t="shared" si="4"/>
        <v>191621.41616020477</v>
      </c>
      <c r="J67" s="10">
        <f t="shared" si="5"/>
        <v>4.1764218227202869</v>
      </c>
      <c r="K67" s="11">
        <f t="shared" si="6"/>
        <v>0.23852223909211662</v>
      </c>
      <c r="L67" s="12">
        <f t="shared" si="7"/>
        <v>46.151707365558451</v>
      </c>
    </row>
    <row r="68" spans="1:12" ht="15.75" x14ac:dyDescent="0.25">
      <c r="A68" t="s">
        <v>11</v>
      </c>
      <c r="B68" s="4">
        <v>54</v>
      </c>
      <c r="C68" s="5" t="str">
        <f>VLOOKUP(B68,'[1]2019 Route Types'!$A$1:$B$351,2,FALSE)</f>
        <v>Core Local</v>
      </c>
      <c r="D68" s="4" t="s">
        <v>12</v>
      </c>
      <c r="E68" s="6">
        <v>8068273.1230735602</v>
      </c>
      <c r="F68" s="6">
        <v>531092.47342847567</v>
      </c>
      <c r="G68" s="7">
        <v>659971.05641167064</v>
      </c>
      <c r="H68" s="8">
        <v>34857.49000000002</v>
      </c>
      <c r="I68" s="9">
        <f t="shared" si="4"/>
        <v>7537180.6496450845</v>
      </c>
      <c r="J68" s="10">
        <f t="shared" si="5"/>
        <v>11.420471513744099</v>
      </c>
      <c r="K68" s="11">
        <f t="shared" si="6"/>
        <v>6.5824801085335491E-2</v>
      </c>
      <c r="L68" s="12">
        <f t="shared" si="7"/>
        <v>18.933407322548764</v>
      </c>
    </row>
    <row r="69" spans="1:12" ht="15.75" x14ac:dyDescent="0.25">
      <c r="A69" t="s">
        <v>11</v>
      </c>
      <c r="B69" s="4">
        <v>54</v>
      </c>
      <c r="C69" s="5" t="str">
        <f>VLOOKUP(B69,'[1]2019 Route Types'!$A$1:$B$351,2,FALSE)</f>
        <v>Core Local</v>
      </c>
      <c r="D69" s="4" t="s">
        <v>13</v>
      </c>
      <c r="E69" s="6">
        <v>1436518.8040490386</v>
      </c>
      <c r="F69" s="6">
        <v>101912.26316364625</v>
      </c>
      <c r="G69" s="7">
        <v>100604.19405920793</v>
      </c>
      <c r="H69" s="8">
        <v>6208.8700000000026</v>
      </c>
      <c r="I69" s="9">
        <f t="shared" si="4"/>
        <v>1334606.5408853923</v>
      </c>
      <c r="J69" s="10">
        <f t="shared" si="5"/>
        <v>13.265913547301468</v>
      </c>
      <c r="K69" s="11">
        <f t="shared" si="6"/>
        <v>7.0943911681762617E-2</v>
      </c>
      <c r="L69" s="12">
        <f t="shared" si="7"/>
        <v>16.203301737547715</v>
      </c>
    </row>
    <row r="70" spans="1:12" ht="15.75" x14ac:dyDescent="0.25">
      <c r="A70" t="s">
        <v>11</v>
      </c>
      <c r="B70" s="4">
        <v>54</v>
      </c>
      <c r="C70" s="5" t="str">
        <f>VLOOKUP(B70,'[1]2019 Route Types'!$A$1:$B$351,2,FALSE)</f>
        <v>Core Local</v>
      </c>
      <c r="D70" s="4" t="s">
        <v>14</v>
      </c>
      <c r="E70" s="6">
        <v>961359.65505129297</v>
      </c>
      <c r="F70" s="6">
        <v>49869.14034227228</v>
      </c>
      <c r="G70" s="7">
        <v>71656.460773798957</v>
      </c>
      <c r="H70" s="8">
        <v>3942.0800000000008</v>
      </c>
      <c r="I70" s="9">
        <f t="shared" si="4"/>
        <v>911490.51470902073</v>
      </c>
      <c r="J70" s="10">
        <f t="shared" si="5"/>
        <v>12.720283765986743</v>
      </c>
      <c r="K70" s="11">
        <f t="shared" si="6"/>
        <v>5.1873552296732829E-2</v>
      </c>
      <c r="L70" s="12">
        <f t="shared" si="7"/>
        <v>18.177322827999163</v>
      </c>
    </row>
    <row r="71" spans="1:12" ht="15.75" x14ac:dyDescent="0.25">
      <c r="A71" t="s">
        <v>11</v>
      </c>
      <c r="B71" s="4">
        <v>59</v>
      </c>
      <c r="C71" s="5" t="str">
        <f>VLOOKUP(B71,'[1]2019 Route Types'!$A$1:$B$351,2,FALSE)</f>
        <v>Core Local</v>
      </c>
      <c r="D71" s="4" t="s">
        <v>12</v>
      </c>
      <c r="E71" s="6">
        <v>262711.22634026856</v>
      </c>
      <c r="F71" s="6">
        <v>53503.855198030396</v>
      </c>
      <c r="G71" s="7">
        <v>34614.359148900206</v>
      </c>
      <c r="H71" s="8">
        <v>930.42999999999927</v>
      </c>
      <c r="I71" s="9">
        <f t="shared" si="4"/>
        <v>209207.37114223817</v>
      </c>
      <c r="J71" s="10">
        <f t="shared" si="5"/>
        <v>6.0439475491166288</v>
      </c>
      <c r="K71" s="11">
        <f t="shared" si="6"/>
        <v>0.20366033055904201</v>
      </c>
      <c r="L71" s="12">
        <f t="shared" si="7"/>
        <v>37.202539845985442</v>
      </c>
    </row>
    <row r="72" spans="1:12" ht="15.75" x14ac:dyDescent="0.25">
      <c r="A72" t="s">
        <v>11</v>
      </c>
      <c r="B72" s="4">
        <v>61</v>
      </c>
      <c r="C72" s="5" t="str">
        <f>VLOOKUP(B72,'[1]2019 Route Types'!$A$1:$B$351,2,FALSE)</f>
        <v>Core Local</v>
      </c>
      <c r="D72" s="4" t="s">
        <v>12</v>
      </c>
      <c r="E72" s="6">
        <v>4928208.6051876061</v>
      </c>
      <c r="F72" s="6">
        <v>261916.14027356627</v>
      </c>
      <c r="G72" s="7">
        <v>290266.88878334523</v>
      </c>
      <c r="H72" s="8">
        <v>22306.760000000024</v>
      </c>
      <c r="I72" s="9">
        <f t="shared" si="4"/>
        <v>4666292.4649140397</v>
      </c>
      <c r="J72" s="10">
        <f t="shared" si="5"/>
        <v>16.075868951063701</v>
      </c>
      <c r="K72" s="11">
        <f t="shared" si="6"/>
        <v>5.3146317710225197E-2</v>
      </c>
      <c r="L72" s="12">
        <f t="shared" si="7"/>
        <v>13.012507813028199</v>
      </c>
    </row>
    <row r="73" spans="1:12" ht="15.75" x14ac:dyDescent="0.25">
      <c r="A73" t="s">
        <v>11</v>
      </c>
      <c r="B73" s="4">
        <v>61</v>
      </c>
      <c r="C73" s="5" t="str">
        <f>VLOOKUP(B73,'[1]2019 Route Types'!$A$1:$B$351,2,FALSE)</f>
        <v>Core Local</v>
      </c>
      <c r="D73" s="4" t="s">
        <v>13</v>
      </c>
      <c r="E73" s="6">
        <v>353884.32741017221</v>
      </c>
      <c r="F73" s="6">
        <v>11875.520151534811</v>
      </c>
      <c r="G73" s="7">
        <v>19502.599478459084</v>
      </c>
      <c r="H73" s="8">
        <v>1570.7299999999998</v>
      </c>
      <c r="I73" s="9">
        <f t="shared" si="4"/>
        <v>342008.80725863739</v>
      </c>
      <c r="J73" s="10">
        <f t="shared" si="5"/>
        <v>17.536575451718182</v>
      </c>
      <c r="K73" s="11">
        <f t="shared" si="6"/>
        <v>3.3557632344001498E-2</v>
      </c>
      <c r="L73" s="12">
        <f t="shared" si="7"/>
        <v>12.416264716698024</v>
      </c>
    </row>
    <row r="74" spans="1:12" ht="15.75" x14ac:dyDescent="0.25">
      <c r="A74" t="s">
        <v>11</v>
      </c>
      <c r="B74" s="4">
        <v>62</v>
      </c>
      <c r="C74" s="5" t="str">
        <f>VLOOKUP(B74,'[1]2019 Route Types'!$A$1:$B$351,2,FALSE)</f>
        <v>Core Local</v>
      </c>
      <c r="D74" s="4" t="s">
        <v>12</v>
      </c>
      <c r="E74" s="6">
        <v>4673689.6300976807</v>
      </c>
      <c r="F74" s="6">
        <v>241516.6052724898</v>
      </c>
      <c r="G74" s="7">
        <v>356475.9816711297</v>
      </c>
      <c r="H74" s="8">
        <v>19906.939999999991</v>
      </c>
      <c r="I74" s="9">
        <f t="shared" si="4"/>
        <v>4432173.0248251911</v>
      </c>
      <c r="J74" s="10">
        <f t="shared" si="5"/>
        <v>12.433300566415536</v>
      </c>
      <c r="K74" s="11">
        <f t="shared" si="6"/>
        <v>5.1675790304338644E-2</v>
      </c>
      <c r="L74" s="12">
        <f t="shared" si="7"/>
        <v>17.907120917184152</v>
      </c>
    </row>
    <row r="75" spans="1:12" ht="15.75" x14ac:dyDescent="0.25">
      <c r="A75" t="s">
        <v>11</v>
      </c>
      <c r="B75" s="4">
        <v>62</v>
      </c>
      <c r="C75" s="5" t="str">
        <f>VLOOKUP(B75,'[1]2019 Route Types'!$A$1:$B$351,2,FALSE)</f>
        <v>Core Local</v>
      </c>
      <c r="D75" s="4" t="s">
        <v>13</v>
      </c>
      <c r="E75" s="6">
        <v>790269.22190327698</v>
      </c>
      <c r="F75" s="6">
        <v>29423.740619615099</v>
      </c>
      <c r="G75" s="7">
        <v>55225.745083407295</v>
      </c>
      <c r="H75" s="8">
        <v>3383.3500000000013</v>
      </c>
      <c r="I75" s="9">
        <f t="shared" si="4"/>
        <v>760845.48128366191</v>
      </c>
      <c r="J75" s="10">
        <f t="shared" si="5"/>
        <v>13.777007084912281</v>
      </c>
      <c r="K75" s="11">
        <f t="shared" si="6"/>
        <v>3.7232552912476125E-2</v>
      </c>
      <c r="L75" s="12">
        <f t="shared" si="7"/>
        <v>16.322799912337558</v>
      </c>
    </row>
    <row r="76" spans="1:12" ht="15.75" x14ac:dyDescent="0.25">
      <c r="A76" t="s">
        <v>11</v>
      </c>
      <c r="B76" s="4">
        <v>62</v>
      </c>
      <c r="C76" s="5" t="str">
        <f>VLOOKUP(B76,'[1]2019 Route Types'!$A$1:$B$351,2,FALSE)</f>
        <v>Core Local</v>
      </c>
      <c r="D76" s="4" t="s">
        <v>14</v>
      </c>
      <c r="E76" s="6">
        <v>544163.77118165256</v>
      </c>
      <c r="F76" s="6">
        <v>20900.107310608877</v>
      </c>
      <c r="G76" s="7">
        <v>37591.950646135672</v>
      </c>
      <c r="H76" s="8">
        <v>2249.9499999999994</v>
      </c>
      <c r="I76" s="9">
        <f t="shared" si="4"/>
        <v>523263.66387104365</v>
      </c>
      <c r="J76" s="10">
        <f t="shared" si="5"/>
        <v>13.919566685875967</v>
      </c>
      <c r="K76" s="11">
        <f t="shared" si="6"/>
        <v>3.8407752256685995E-2</v>
      </c>
      <c r="L76" s="12">
        <f t="shared" si="7"/>
        <v>16.707904907280465</v>
      </c>
    </row>
    <row r="77" spans="1:12" ht="15.75" x14ac:dyDescent="0.25">
      <c r="A77" t="s">
        <v>11</v>
      </c>
      <c r="B77" s="4">
        <v>63</v>
      </c>
      <c r="C77" s="5" t="str">
        <f>VLOOKUP(B77,'[1]2019 Route Types'!$A$1:$B$351,2,FALSE)</f>
        <v>Core Local</v>
      </c>
      <c r="D77" s="4" t="s">
        <v>12</v>
      </c>
      <c r="E77" s="6">
        <v>6501613.1350598335</v>
      </c>
      <c r="F77" s="6">
        <v>462449.30273490248</v>
      </c>
      <c r="G77" s="7">
        <v>509930.43671579781</v>
      </c>
      <c r="H77" s="8">
        <v>29035.250000000095</v>
      </c>
      <c r="I77" s="9">
        <f t="shared" si="4"/>
        <v>6039163.8323249314</v>
      </c>
      <c r="J77" s="10">
        <f t="shared" si="5"/>
        <v>11.843113094445018</v>
      </c>
      <c r="K77" s="11">
        <f t="shared" si="6"/>
        <v>7.1128394312044319E-2</v>
      </c>
      <c r="L77" s="12">
        <f t="shared" si="7"/>
        <v>17.562460688845324</v>
      </c>
    </row>
    <row r="78" spans="1:12" ht="15.75" x14ac:dyDescent="0.25">
      <c r="A78" t="s">
        <v>11</v>
      </c>
      <c r="B78" s="4">
        <v>63</v>
      </c>
      <c r="C78" s="5" t="str">
        <f>VLOOKUP(B78,'[1]2019 Route Types'!$A$1:$B$351,2,FALSE)</f>
        <v>Core Local</v>
      </c>
      <c r="D78" s="4" t="s">
        <v>13</v>
      </c>
      <c r="E78" s="6">
        <v>1208813.3280264309</v>
      </c>
      <c r="F78" s="6">
        <v>56815.103537011026</v>
      </c>
      <c r="G78" s="7">
        <v>76874.346217065846</v>
      </c>
      <c r="H78" s="8">
        <v>5309.0499999999975</v>
      </c>
      <c r="I78" s="9">
        <f t="shared" si="4"/>
        <v>1151998.22448942</v>
      </c>
      <c r="J78" s="10">
        <f t="shared" si="5"/>
        <v>14.98547020141916</v>
      </c>
      <c r="K78" s="11">
        <f t="shared" si="6"/>
        <v>4.7000725603985688E-2</v>
      </c>
      <c r="L78" s="12">
        <f t="shared" si="7"/>
        <v>14.479868567270206</v>
      </c>
    </row>
    <row r="79" spans="1:12" ht="15.75" x14ac:dyDescent="0.25">
      <c r="A79" t="s">
        <v>11</v>
      </c>
      <c r="B79" s="4">
        <v>63</v>
      </c>
      <c r="C79" s="5" t="str">
        <f>VLOOKUP(B79,'[1]2019 Route Types'!$A$1:$B$351,2,FALSE)</f>
        <v>Core Local</v>
      </c>
      <c r="D79" s="4" t="s">
        <v>14</v>
      </c>
      <c r="E79" s="6">
        <v>1223844.4623871555</v>
      </c>
      <c r="F79" s="6">
        <v>38589.23158575064</v>
      </c>
      <c r="G79" s="7">
        <v>64197.145332803892</v>
      </c>
      <c r="H79" s="8">
        <v>5360.4999999999973</v>
      </c>
      <c r="I79" s="9">
        <f t="shared" si="4"/>
        <v>1185255.2308014049</v>
      </c>
      <c r="J79" s="10">
        <f t="shared" si="5"/>
        <v>18.462740432723809</v>
      </c>
      <c r="K79" s="11">
        <f t="shared" si="6"/>
        <v>3.1531156753760087E-2</v>
      </c>
      <c r="L79" s="12">
        <f t="shared" si="7"/>
        <v>11.975962192482777</v>
      </c>
    </row>
    <row r="80" spans="1:12" ht="15.75" x14ac:dyDescent="0.25">
      <c r="A80" t="s">
        <v>11</v>
      </c>
      <c r="B80" s="4">
        <v>64</v>
      </c>
      <c r="C80" s="5" t="str">
        <f>VLOOKUP(B80,'[1]2019 Route Types'!$A$1:$B$351,2,FALSE)</f>
        <v>Core Local</v>
      </c>
      <c r="D80" s="4" t="s">
        <v>12</v>
      </c>
      <c r="E80" s="6">
        <v>6287132.5872491701</v>
      </c>
      <c r="F80" s="6">
        <v>316889.04188271263</v>
      </c>
      <c r="G80" s="7">
        <v>524976.30538782629</v>
      </c>
      <c r="H80" s="8">
        <v>27178.900000000052</v>
      </c>
      <c r="I80" s="9">
        <f t="shared" si="4"/>
        <v>5970243.5453664577</v>
      </c>
      <c r="J80" s="10">
        <f t="shared" si="5"/>
        <v>11.372405733542468</v>
      </c>
      <c r="K80" s="11">
        <f t="shared" si="6"/>
        <v>5.0402792924295899E-2</v>
      </c>
      <c r="L80" s="12">
        <f t="shared" si="7"/>
        <v>19.31558324243532</v>
      </c>
    </row>
    <row r="81" spans="1:12" ht="15.75" x14ac:dyDescent="0.25">
      <c r="A81" t="s">
        <v>11</v>
      </c>
      <c r="B81" s="4">
        <v>64</v>
      </c>
      <c r="C81" s="5" t="str">
        <f>VLOOKUP(B81,'[1]2019 Route Types'!$A$1:$B$351,2,FALSE)</f>
        <v>Core Local</v>
      </c>
      <c r="D81" s="4" t="s">
        <v>13</v>
      </c>
      <c r="E81" s="6">
        <v>1145011.1970574143</v>
      </c>
      <c r="F81" s="6">
        <v>38534.928607210582</v>
      </c>
      <c r="G81" s="7">
        <v>76349.490333157868</v>
      </c>
      <c r="H81" s="8">
        <v>4994.5800000000045</v>
      </c>
      <c r="I81" s="9">
        <f t="shared" si="4"/>
        <v>1106476.2684502038</v>
      </c>
      <c r="J81" s="10">
        <f t="shared" si="5"/>
        <v>14.492254809062839</v>
      </c>
      <c r="K81" s="11">
        <f t="shared" si="6"/>
        <v>3.3654630370639357E-2</v>
      </c>
      <c r="L81" s="12">
        <f t="shared" si="7"/>
        <v>15.286468598592434</v>
      </c>
    </row>
    <row r="82" spans="1:12" ht="15.75" x14ac:dyDescent="0.25">
      <c r="A82" t="s">
        <v>11</v>
      </c>
      <c r="B82" s="4">
        <v>64</v>
      </c>
      <c r="C82" s="5" t="str">
        <f>VLOOKUP(B82,'[1]2019 Route Types'!$A$1:$B$351,2,FALSE)</f>
        <v>Core Local</v>
      </c>
      <c r="D82" s="4" t="s">
        <v>14</v>
      </c>
      <c r="E82" s="6">
        <v>884641.34905816976</v>
      </c>
      <c r="F82" s="6">
        <v>40387.290160962286</v>
      </c>
      <c r="G82" s="7">
        <v>75964.368807952676</v>
      </c>
      <c r="H82" s="8">
        <v>3860.8199999999983</v>
      </c>
      <c r="I82" s="9">
        <f t="shared" si="4"/>
        <v>844254.05889720749</v>
      </c>
      <c r="J82" s="10">
        <f t="shared" si="5"/>
        <v>11.113816545117174</v>
      </c>
      <c r="K82" s="11">
        <f t="shared" si="6"/>
        <v>4.5653857581900811E-2</v>
      </c>
      <c r="L82" s="12">
        <f t="shared" si="7"/>
        <v>19.675708478497498</v>
      </c>
    </row>
    <row r="83" spans="1:12" ht="15.75" x14ac:dyDescent="0.25">
      <c r="A83" t="s">
        <v>11</v>
      </c>
      <c r="B83" s="4">
        <v>65</v>
      </c>
      <c r="C83" s="5" t="str">
        <f>VLOOKUP(B83,'[1]2019 Route Types'!$A$1:$B$351,2,FALSE)</f>
        <v>Supporting Local</v>
      </c>
      <c r="D83" s="4" t="s">
        <v>12</v>
      </c>
      <c r="E83" s="6">
        <v>2696696.6554615158</v>
      </c>
      <c r="F83" s="6">
        <v>86100.557895098827</v>
      </c>
      <c r="G83" s="7">
        <v>123085.52108659927</v>
      </c>
      <c r="H83" s="8">
        <v>10424.949999999961</v>
      </c>
      <c r="I83" s="9">
        <f t="shared" si="4"/>
        <v>2610596.097566417</v>
      </c>
      <c r="J83" s="10">
        <f t="shared" si="5"/>
        <v>21.209611614104311</v>
      </c>
      <c r="K83" s="11">
        <f t="shared" si="6"/>
        <v>3.1928158371362494E-2</v>
      </c>
      <c r="L83" s="12">
        <f t="shared" si="7"/>
        <v>11.806821240063476</v>
      </c>
    </row>
    <row r="84" spans="1:12" ht="15.75" x14ac:dyDescent="0.25">
      <c r="A84" t="s">
        <v>11</v>
      </c>
      <c r="B84" s="4">
        <v>65</v>
      </c>
      <c r="C84" s="5" t="str">
        <f>VLOOKUP(B84,'[1]2019 Route Types'!$A$1:$B$351,2,FALSE)</f>
        <v>Supporting Local</v>
      </c>
      <c r="D84" s="4" t="s">
        <v>13</v>
      </c>
      <c r="E84" s="6">
        <v>517079.25542724913</v>
      </c>
      <c r="F84" s="6">
        <v>12130.220641566293</v>
      </c>
      <c r="G84" s="7">
        <v>18868.682631661148</v>
      </c>
      <c r="H84" s="8">
        <v>2017.4500000000016</v>
      </c>
      <c r="I84" s="9">
        <f t="shared" si="4"/>
        <v>504949.03478568286</v>
      </c>
      <c r="J84" s="10">
        <f t="shared" si="5"/>
        <v>26.761223591645546</v>
      </c>
      <c r="K84" s="11">
        <f t="shared" si="6"/>
        <v>2.3459112919823881E-2</v>
      </c>
      <c r="L84" s="12">
        <f t="shared" si="7"/>
        <v>9.3527386709267297</v>
      </c>
    </row>
    <row r="85" spans="1:12" ht="15.75" x14ac:dyDescent="0.25">
      <c r="A85" t="s">
        <v>11</v>
      </c>
      <c r="B85" s="4">
        <v>65</v>
      </c>
      <c r="C85" s="5" t="str">
        <f>VLOOKUP(B85,'[1]2019 Route Types'!$A$1:$B$351,2,FALSE)</f>
        <v>Supporting Local</v>
      </c>
      <c r="D85" s="4" t="s">
        <v>14</v>
      </c>
      <c r="E85" s="6">
        <v>575437.03851757827</v>
      </c>
      <c r="F85" s="6">
        <v>11251.95869403777</v>
      </c>
      <c r="G85" s="7">
        <v>17004.421797260766</v>
      </c>
      <c r="H85" s="8">
        <v>2104.6400000000021</v>
      </c>
      <c r="I85" s="9">
        <f t="shared" si="4"/>
        <v>564185.07982354052</v>
      </c>
      <c r="J85" s="10">
        <f t="shared" si="5"/>
        <v>33.17872765979169</v>
      </c>
      <c r="K85" s="11">
        <f t="shared" si="6"/>
        <v>1.9553761647016485E-2</v>
      </c>
      <c r="L85" s="12">
        <f t="shared" si="7"/>
        <v>8.0794918832963116</v>
      </c>
    </row>
    <row r="86" spans="1:12" ht="15.75" x14ac:dyDescent="0.25">
      <c r="A86" t="s">
        <v>15</v>
      </c>
      <c r="B86" s="4">
        <v>67</v>
      </c>
      <c r="C86" s="5" t="str">
        <f>VLOOKUP(B86,'[1]2019 Route Types'!$A$1:$B$351,2,FALSE)</f>
        <v>Core Local</v>
      </c>
      <c r="D86" s="5" t="s">
        <v>12</v>
      </c>
      <c r="E86" s="6">
        <v>570579</v>
      </c>
      <c r="F86" s="6">
        <v>26357</v>
      </c>
      <c r="G86" s="7">
        <v>27649</v>
      </c>
      <c r="H86" s="13">
        <v>5918</v>
      </c>
      <c r="I86" s="9">
        <f t="shared" si="4"/>
        <v>544222</v>
      </c>
      <c r="J86" s="10">
        <f t="shared" si="5"/>
        <v>19.683243516944554</v>
      </c>
      <c r="K86" s="11">
        <f t="shared" si="6"/>
        <v>4.6193428079196748E-2</v>
      </c>
      <c r="L86" s="12">
        <f t="shared" si="7"/>
        <v>4.6720175735045624</v>
      </c>
    </row>
    <row r="87" spans="1:12" ht="15.75" x14ac:dyDescent="0.25">
      <c r="A87" t="s">
        <v>15</v>
      </c>
      <c r="B87" s="4">
        <v>67</v>
      </c>
      <c r="C87" s="5" t="str">
        <f>VLOOKUP(B87,'[1]2019 Route Types'!$A$1:$B$351,2,FALSE)</f>
        <v>Core Local</v>
      </c>
      <c r="D87" s="5" t="s">
        <v>13</v>
      </c>
      <c r="E87" s="6">
        <v>113158</v>
      </c>
      <c r="F87" s="6">
        <v>3313</v>
      </c>
      <c r="G87" s="7">
        <v>4171</v>
      </c>
      <c r="H87" s="13">
        <v>1127</v>
      </c>
      <c r="I87" s="9">
        <f t="shared" si="4"/>
        <v>109845</v>
      </c>
      <c r="J87" s="10">
        <f t="shared" si="5"/>
        <v>26.335411172380724</v>
      </c>
      <c r="K87" s="11">
        <f t="shared" si="6"/>
        <v>2.9277647183584016E-2</v>
      </c>
      <c r="L87" s="12">
        <f t="shared" si="7"/>
        <v>3.7009760425909493</v>
      </c>
    </row>
    <row r="88" spans="1:12" ht="15.75" x14ac:dyDescent="0.25">
      <c r="A88" t="s">
        <v>15</v>
      </c>
      <c r="B88" s="4">
        <v>67</v>
      </c>
      <c r="C88" s="5" t="str">
        <f>VLOOKUP(B88,'[1]2019 Route Types'!$A$1:$B$351,2,FALSE)</f>
        <v>Core Local</v>
      </c>
      <c r="D88" s="5" t="s">
        <v>14</v>
      </c>
      <c r="E88" s="6">
        <v>92662</v>
      </c>
      <c r="F88" s="6">
        <v>2119</v>
      </c>
      <c r="G88" s="7">
        <v>3226</v>
      </c>
      <c r="H88" s="13">
        <v>931</v>
      </c>
      <c r="I88" s="9">
        <f t="shared" si="4"/>
        <v>90543</v>
      </c>
      <c r="J88" s="10">
        <f t="shared" si="5"/>
        <v>28.066646001239924</v>
      </c>
      <c r="K88" s="11">
        <f t="shared" si="6"/>
        <v>2.2868058103645509E-2</v>
      </c>
      <c r="L88" s="12">
        <f t="shared" si="7"/>
        <v>3.4650912996777659</v>
      </c>
    </row>
    <row r="89" spans="1:12" ht="15.75" x14ac:dyDescent="0.25">
      <c r="A89" t="s">
        <v>11</v>
      </c>
      <c r="B89" s="4">
        <v>67</v>
      </c>
      <c r="C89" s="5" t="str">
        <f>VLOOKUP(B89,'[1]2019 Route Types'!$A$1:$B$351,2,FALSE)</f>
        <v>Core Local</v>
      </c>
      <c r="D89" s="4" t="s">
        <v>12</v>
      </c>
      <c r="E89" s="6">
        <v>1218652.2629451947</v>
      </c>
      <c r="F89" s="6">
        <v>57599.178210486796</v>
      </c>
      <c r="G89" s="7">
        <v>70080.757070378284</v>
      </c>
      <c r="H89" s="8">
        <v>5152.6500000000087</v>
      </c>
      <c r="I89" s="9">
        <f t="shared" si="4"/>
        <v>1161053.0847347078</v>
      </c>
      <c r="J89" s="10">
        <f t="shared" si="5"/>
        <v>16.567359333300658</v>
      </c>
      <c r="K89" s="11">
        <f t="shared" si="6"/>
        <v>4.7264654538353039E-2</v>
      </c>
      <c r="L89" s="12">
        <f t="shared" si="7"/>
        <v>13.600915464931282</v>
      </c>
    </row>
    <row r="90" spans="1:12" ht="15.75" x14ac:dyDescent="0.25">
      <c r="A90" t="s">
        <v>11</v>
      </c>
      <c r="B90" s="4">
        <v>67</v>
      </c>
      <c r="C90" s="5" t="str">
        <f>VLOOKUP(B90,'[1]2019 Route Types'!$A$1:$B$351,2,FALSE)</f>
        <v>Core Local</v>
      </c>
      <c r="D90" s="4" t="s">
        <v>13</v>
      </c>
      <c r="E90" s="6">
        <v>222053.57738988148</v>
      </c>
      <c r="F90" s="6">
        <v>3727.4824440974007</v>
      </c>
      <c r="G90" s="7">
        <v>7784.2262262714303</v>
      </c>
      <c r="H90" s="8">
        <v>900.2199999999998</v>
      </c>
      <c r="I90" s="9">
        <f t="shared" si="4"/>
        <v>218326.09494578408</v>
      </c>
      <c r="J90" s="10">
        <f t="shared" si="5"/>
        <v>28.047244337393849</v>
      </c>
      <c r="K90" s="11">
        <f t="shared" si="6"/>
        <v>1.6786410234466479E-2</v>
      </c>
      <c r="L90" s="12">
        <f t="shared" si="7"/>
        <v>8.6470265338155468</v>
      </c>
    </row>
    <row r="91" spans="1:12" ht="15.75" x14ac:dyDescent="0.25">
      <c r="A91" t="s">
        <v>11</v>
      </c>
      <c r="B91" s="4">
        <v>67</v>
      </c>
      <c r="C91" s="5" t="str">
        <f>VLOOKUP(B91,'[1]2019 Route Types'!$A$1:$B$351,2,FALSE)</f>
        <v>Core Local</v>
      </c>
      <c r="D91" s="4" t="s">
        <v>14</v>
      </c>
      <c r="E91" s="6">
        <v>181726.98046866475</v>
      </c>
      <c r="F91" s="6">
        <v>2810.3654731984584</v>
      </c>
      <c r="G91" s="7">
        <v>5449.6399894080632</v>
      </c>
      <c r="H91" s="8">
        <v>737.25000000000011</v>
      </c>
      <c r="I91" s="9">
        <f t="shared" si="4"/>
        <v>178916.61499546628</v>
      </c>
      <c r="J91" s="10">
        <f t="shared" si="5"/>
        <v>32.830905407184538</v>
      </c>
      <c r="K91" s="11">
        <f t="shared" si="6"/>
        <v>1.5464767344676432E-2</v>
      </c>
      <c r="L91" s="12">
        <f t="shared" si="7"/>
        <v>7.3918480697294848</v>
      </c>
    </row>
    <row r="92" spans="1:12" ht="15.75" x14ac:dyDescent="0.25">
      <c r="A92" t="s">
        <v>11</v>
      </c>
      <c r="B92" s="4">
        <v>68</v>
      </c>
      <c r="C92" s="5" t="str">
        <f>VLOOKUP(B92,'[1]2019 Route Types'!$A$1:$B$351,2,FALSE)</f>
        <v>Core Local</v>
      </c>
      <c r="D92" s="4" t="s">
        <v>12</v>
      </c>
      <c r="E92" s="6">
        <v>5694115.4852758236</v>
      </c>
      <c r="F92" s="6">
        <v>276228.46222190821</v>
      </c>
      <c r="G92" s="7">
        <v>437840.00419383252</v>
      </c>
      <c r="H92" s="8">
        <v>25389.349999999926</v>
      </c>
      <c r="I92" s="9">
        <f t="shared" si="4"/>
        <v>5417887.0230539152</v>
      </c>
      <c r="J92" s="10">
        <f t="shared" si="5"/>
        <v>12.37412518536202</v>
      </c>
      <c r="K92" s="11">
        <f t="shared" si="6"/>
        <v>4.8511215295193061E-2</v>
      </c>
      <c r="L92" s="12">
        <f t="shared" si="7"/>
        <v>17.24502613079239</v>
      </c>
    </row>
    <row r="93" spans="1:12" ht="15.75" x14ac:dyDescent="0.25">
      <c r="A93" t="s">
        <v>11</v>
      </c>
      <c r="B93" s="4">
        <v>68</v>
      </c>
      <c r="C93" s="5" t="str">
        <f>VLOOKUP(B93,'[1]2019 Route Types'!$A$1:$B$351,2,FALSE)</f>
        <v>Core Local</v>
      </c>
      <c r="D93" s="4" t="s">
        <v>13</v>
      </c>
      <c r="E93" s="6">
        <v>1046752.2103268758</v>
      </c>
      <c r="F93" s="6">
        <v>37679.008963597727</v>
      </c>
      <c r="G93" s="7">
        <v>67557.586251851011</v>
      </c>
      <c r="H93" s="8">
        <v>4732.99</v>
      </c>
      <c r="I93" s="9">
        <f t="shared" si="4"/>
        <v>1009073.2013632781</v>
      </c>
      <c r="J93" s="10">
        <f t="shared" si="5"/>
        <v>14.936489850325735</v>
      </c>
      <c r="K93" s="11">
        <f t="shared" si="6"/>
        <v>3.5996111201744174E-2</v>
      </c>
      <c r="L93" s="12">
        <f t="shared" si="7"/>
        <v>14.273764840375961</v>
      </c>
    </row>
    <row r="94" spans="1:12" ht="15.75" x14ac:dyDescent="0.25">
      <c r="A94" t="s">
        <v>11</v>
      </c>
      <c r="B94" s="4">
        <v>68</v>
      </c>
      <c r="C94" s="5" t="str">
        <f>VLOOKUP(B94,'[1]2019 Route Types'!$A$1:$B$351,2,FALSE)</f>
        <v>Core Local</v>
      </c>
      <c r="D94" s="4" t="s">
        <v>14</v>
      </c>
      <c r="E94" s="6">
        <v>783430.33879290451</v>
      </c>
      <c r="F94" s="6">
        <v>57826.487639284103</v>
      </c>
      <c r="G94" s="7">
        <v>59211.014435678182</v>
      </c>
      <c r="H94" s="8">
        <v>3483.97</v>
      </c>
      <c r="I94" s="9">
        <f t="shared" si="4"/>
        <v>725603.8511536204</v>
      </c>
      <c r="J94" s="10">
        <f t="shared" si="5"/>
        <v>12.254541795460282</v>
      </c>
      <c r="K94" s="11">
        <f t="shared" si="6"/>
        <v>7.3811907422914103E-2</v>
      </c>
      <c r="L94" s="12">
        <f t="shared" si="7"/>
        <v>16.995271037258696</v>
      </c>
    </row>
    <row r="95" spans="1:12" ht="15.75" x14ac:dyDescent="0.25">
      <c r="A95" t="s">
        <v>11</v>
      </c>
      <c r="B95" s="4">
        <v>70</v>
      </c>
      <c r="C95" s="5" t="str">
        <f>VLOOKUP(B95,'[1]2019 Route Types'!$A$1:$B$351,2,FALSE)</f>
        <v>Core Local</v>
      </c>
      <c r="D95" s="4" t="s">
        <v>12</v>
      </c>
      <c r="E95" s="6">
        <v>1799905.8684623395</v>
      </c>
      <c r="F95" s="6">
        <v>88324.460073100287</v>
      </c>
      <c r="G95" s="7">
        <v>87111.30805666477</v>
      </c>
      <c r="H95" s="8">
        <v>7340.6400000000313</v>
      </c>
      <c r="I95" s="9">
        <f t="shared" si="4"/>
        <v>1711581.4083892391</v>
      </c>
      <c r="J95" s="10">
        <f t="shared" si="5"/>
        <v>19.648211541903123</v>
      </c>
      <c r="K95" s="11">
        <f t="shared" si="6"/>
        <v>4.9071710704824759E-2</v>
      </c>
      <c r="L95" s="12">
        <f t="shared" si="7"/>
        <v>11.866990896797065</v>
      </c>
    </row>
    <row r="96" spans="1:12" ht="15.75" x14ac:dyDescent="0.25">
      <c r="A96" t="s">
        <v>11</v>
      </c>
      <c r="B96" s="4">
        <v>70</v>
      </c>
      <c r="C96" s="5" t="str">
        <f>VLOOKUP(B96,'[1]2019 Route Types'!$A$1:$B$351,2,FALSE)</f>
        <v>Core Local</v>
      </c>
      <c r="D96" s="4" t="s">
        <v>13</v>
      </c>
      <c r="E96" s="6">
        <v>96099.429711236458</v>
      </c>
      <c r="F96" s="6">
        <v>7616.702583101398</v>
      </c>
      <c r="G96" s="7">
        <v>4162.4934169670933</v>
      </c>
      <c r="H96" s="8">
        <v>396.69000000000005</v>
      </c>
      <c r="I96" s="9">
        <f t="shared" si="4"/>
        <v>88482.727128135055</v>
      </c>
      <c r="J96" s="10">
        <f t="shared" si="5"/>
        <v>21.257145240749953</v>
      </c>
      <c r="K96" s="11">
        <f t="shared" si="6"/>
        <v>7.925856174160846E-2</v>
      </c>
      <c r="L96" s="12">
        <f t="shared" si="7"/>
        <v>10.49306364407243</v>
      </c>
    </row>
    <row r="97" spans="1:12" ht="15.75" x14ac:dyDescent="0.25">
      <c r="A97" t="s">
        <v>11</v>
      </c>
      <c r="B97" s="4">
        <v>70</v>
      </c>
      <c r="C97" s="5" t="str">
        <f>VLOOKUP(B97,'[1]2019 Route Types'!$A$1:$B$351,2,FALSE)</f>
        <v>Core Local</v>
      </c>
      <c r="D97" s="4" t="s">
        <v>14</v>
      </c>
      <c r="E97" s="6">
        <v>103068.67527869306</v>
      </c>
      <c r="F97" s="6">
        <v>1657.1281490430176</v>
      </c>
      <c r="G97" s="7">
        <v>3464.957675150009</v>
      </c>
      <c r="H97" s="8">
        <v>415.07999999999987</v>
      </c>
      <c r="I97" s="9">
        <f t="shared" si="4"/>
        <v>101411.54712965005</v>
      </c>
      <c r="J97" s="10">
        <f t="shared" si="5"/>
        <v>29.26775927364239</v>
      </c>
      <c r="K97" s="11">
        <f t="shared" si="6"/>
        <v>1.6077902860032089E-2</v>
      </c>
      <c r="L97" s="12">
        <f t="shared" si="7"/>
        <v>8.3476864102101036</v>
      </c>
    </row>
    <row r="98" spans="1:12" ht="15.75" x14ac:dyDescent="0.25">
      <c r="A98" t="s">
        <v>11</v>
      </c>
      <c r="B98" s="4">
        <v>71</v>
      </c>
      <c r="C98" s="5" t="str">
        <f>VLOOKUP(B98,'[1]2019 Route Types'!$A$1:$B$351,2,FALSE)</f>
        <v>Core Local</v>
      </c>
      <c r="D98" s="4" t="s">
        <v>12</v>
      </c>
      <c r="E98" s="6">
        <v>3309453.3779099644</v>
      </c>
      <c r="F98" s="6">
        <v>122441.3267400051</v>
      </c>
      <c r="G98" s="7">
        <v>173058.1631241398</v>
      </c>
      <c r="H98" s="8">
        <v>13319.549999999959</v>
      </c>
      <c r="I98" s="9">
        <f t="shared" si="4"/>
        <v>3187012.0511699594</v>
      </c>
      <c r="J98" s="10">
        <f t="shared" si="5"/>
        <v>18.415843515476471</v>
      </c>
      <c r="K98" s="11">
        <f t="shared" si="6"/>
        <v>3.6997447239257103E-2</v>
      </c>
      <c r="L98" s="12">
        <f t="shared" si="7"/>
        <v>12.992793534626946</v>
      </c>
    </row>
    <row r="99" spans="1:12" ht="15.75" x14ac:dyDescent="0.25">
      <c r="A99" t="s">
        <v>11</v>
      </c>
      <c r="B99" s="4">
        <v>71</v>
      </c>
      <c r="C99" s="5" t="str">
        <f>VLOOKUP(B99,'[1]2019 Route Types'!$A$1:$B$351,2,FALSE)</f>
        <v>Core Local</v>
      </c>
      <c r="D99" s="4" t="s">
        <v>13</v>
      </c>
      <c r="E99" s="6">
        <v>510041.39804027509</v>
      </c>
      <c r="F99" s="6">
        <v>9073.113791367472</v>
      </c>
      <c r="G99" s="7">
        <v>18349.507006237032</v>
      </c>
      <c r="H99" s="8">
        <v>1989.4400000000019</v>
      </c>
      <c r="I99" s="9">
        <f t="shared" si="4"/>
        <v>500968.28424890764</v>
      </c>
      <c r="J99" s="10">
        <f t="shared" si="5"/>
        <v>27.301457422187287</v>
      </c>
      <c r="K99" s="11">
        <f t="shared" si="6"/>
        <v>1.7788975220891814E-2</v>
      </c>
      <c r="L99" s="12">
        <f t="shared" si="7"/>
        <v>9.2234533367364762</v>
      </c>
    </row>
    <row r="100" spans="1:12" ht="15.75" x14ac:dyDescent="0.25">
      <c r="A100" t="s">
        <v>11</v>
      </c>
      <c r="B100" s="4">
        <v>71</v>
      </c>
      <c r="C100" s="5" t="str">
        <f>VLOOKUP(B100,'[1]2019 Route Types'!$A$1:$B$351,2,FALSE)</f>
        <v>Core Local</v>
      </c>
      <c r="D100" s="4" t="s">
        <v>14</v>
      </c>
      <c r="E100" s="6">
        <v>157964.99207438075</v>
      </c>
      <c r="F100" s="6">
        <v>4918.6342498380873</v>
      </c>
      <c r="G100" s="7">
        <v>8743.0538583457273</v>
      </c>
      <c r="H100" s="8">
        <v>665.44</v>
      </c>
      <c r="I100" s="9">
        <f t="shared" si="4"/>
        <v>153046.35782454265</v>
      </c>
      <c r="J100" s="10">
        <f t="shared" si="5"/>
        <v>17.504908502702573</v>
      </c>
      <c r="K100" s="11">
        <f t="shared" si="6"/>
        <v>3.1137495626385733E-2</v>
      </c>
      <c r="L100" s="12">
        <f t="shared" si="7"/>
        <v>13.138756098740272</v>
      </c>
    </row>
    <row r="101" spans="1:12" ht="15.75" x14ac:dyDescent="0.25">
      <c r="A101" t="s">
        <v>11</v>
      </c>
      <c r="B101" s="4">
        <v>74</v>
      </c>
      <c r="C101" s="5" t="str">
        <f>VLOOKUP(B101,'[1]2019 Route Types'!$A$1:$B$351,2,FALSE)</f>
        <v>Core Local</v>
      </c>
      <c r="D101" s="4" t="s">
        <v>12</v>
      </c>
      <c r="E101" s="6">
        <v>6456101.1998786004</v>
      </c>
      <c r="F101" s="6">
        <v>374211.18617228809</v>
      </c>
      <c r="G101" s="7">
        <v>506090.58198071358</v>
      </c>
      <c r="H101" s="8">
        <v>29176.900000000071</v>
      </c>
      <c r="I101" s="9">
        <f t="shared" si="4"/>
        <v>6081890.0137063125</v>
      </c>
      <c r="J101" s="10">
        <f t="shared" si="5"/>
        <v>12.017394178534792</v>
      </c>
      <c r="K101" s="11">
        <f t="shared" si="6"/>
        <v>5.7962410220478683E-2</v>
      </c>
      <c r="L101" s="12">
        <f t="shared" si="7"/>
        <v>17.345591271886743</v>
      </c>
    </row>
    <row r="102" spans="1:12" ht="15.75" x14ac:dyDescent="0.25">
      <c r="A102" t="s">
        <v>11</v>
      </c>
      <c r="B102" s="4">
        <v>74</v>
      </c>
      <c r="C102" s="5" t="str">
        <f>VLOOKUP(B102,'[1]2019 Route Types'!$A$1:$B$351,2,FALSE)</f>
        <v>Core Local</v>
      </c>
      <c r="D102" s="4" t="s">
        <v>13</v>
      </c>
      <c r="E102" s="6">
        <v>1138112.2786049633</v>
      </c>
      <c r="F102" s="6">
        <v>41337.787492199081</v>
      </c>
      <c r="G102" s="7">
        <v>73490.048212386537</v>
      </c>
      <c r="H102" s="8">
        <v>5219.5</v>
      </c>
      <c r="I102" s="9">
        <f t="shared" si="4"/>
        <v>1096774.4911127642</v>
      </c>
      <c r="J102" s="10">
        <f t="shared" si="5"/>
        <v>14.92412262328474</v>
      </c>
      <c r="K102" s="11">
        <f t="shared" si="6"/>
        <v>3.6321361494200476E-2</v>
      </c>
      <c r="L102" s="12">
        <f t="shared" si="7"/>
        <v>14.079901947003838</v>
      </c>
    </row>
    <row r="103" spans="1:12" ht="15.75" x14ac:dyDescent="0.25">
      <c r="A103" t="s">
        <v>11</v>
      </c>
      <c r="B103" s="4">
        <v>74</v>
      </c>
      <c r="C103" s="5" t="str">
        <f>VLOOKUP(B103,'[1]2019 Route Types'!$A$1:$B$351,2,FALSE)</f>
        <v>Core Local</v>
      </c>
      <c r="D103" s="4" t="s">
        <v>14</v>
      </c>
      <c r="E103" s="6">
        <v>916065.56239703321</v>
      </c>
      <c r="F103" s="6">
        <v>34035.917962130166</v>
      </c>
      <c r="G103" s="7">
        <v>59268.95307221348</v>
      </c>
      <c r="H103" s="8">
        <v>3853.3399999999988</v>
      </c>
      <c r="I103" s="9">
        <f t="shared" si="4"/>
        <v>882029.64443490305</v>
      </c>
      <c r="J103" s="10">
        <f t="shared" si="5"/>
        <v>14.881815836366053</v>
      </c>
      <c r="K103" s="11">
        <f t="shared" si="6"/>
        <v>3.7154456361256173E-2</v>
      </c>
      <c r="L103" s="12">
        <f t="shared" si="7"/>
        <v>15.381189584156472</v>
      </c>
    </row>
    <row r="104" spans="1:12" ht="15.75" x14ac:dyDescent="0.25">
      <c r="A104" t="s">
        <v>11</v>
      </c>
      <c r="B104" s="4">
        <v>75</v>
      </c>
      <c r="C104" s="5" t="str">
        <f>VLOOKUP(B104,'[1]2019 Route Types'!$A$1:$B$351,2,FALSE)</f>
        <v>Core Local</v>
      </c>
      <c r="D104" s="4" t="s">
        <v>12</v>
      </c>
      <c r="E104" s="6">
        <v>1461236.2120301044</v>
      </c>
      <c r="F104" s="6">
        <v>69585.549197136177</v>
      </c>
      <c r="G104" s="7">
        <v>84134.852611126073</v>
      </c>
      <c r="H104" s="8">
        <v>6062.2699999999913</v>
      </c>
      <c r="I104" s="9">
        <f t="shared" si="4"/>
        <v>1391650.6628329682</v>
      </c>
      <c r="J104" s="10">
        <f t="shared" si="5"/>
        <v>16.540715525648107</v>
      </c>
      <c r="K104" s="11">
        <f t="shared" si="6"/>
        <v>4.7621013375011116E-2</v>
      </c>
      <c r="L104" s="12">
        <f t="shared" si="7"/>
        <v>13.878440355036346</v>
      </c>
    </row>
    <row r="105" spans="1:12" ht="15.75" x14ac:dyDescent="0.25">
      <c r="A105" t="s">
        <v>15</v>
      </c>
      <c r="B105" s="4">
        <v>80</v>
      </c>
      <c r="C105" s="5" t="str">
        <f>VLOOKUP(B105,'[1]2019 Route Types'!$A$1:$B$351,2,FALSE)</f>
        <v>Supporting Local</v>
      </c>
      <c r="D105" s="5" t="s">
        <v>12</v>
      </c>
      <c r="E105" s="6">
        <v>353771</v>
      </c>
      <c r="F105" s="6">
        <v>41945</v>
      </c>
      <c r="G105" s="7">
        <v>43632</v>
      </c>
      <c r="H105" s="13">
        <v>3468</v>
      </c>
      <c r="I105" s="9">
        <f t="shared" si="4"/>
        <v>311826</v>
      </c>
      <c r="J105" s="10">
        <f t="shared" si="5"/>
        <v>7.1467271727172719</v>
      </c>
      <c r="K105" s="11">
        <f t="shared" si="6"/>
        <v>0.11856539965118679</v>
      </c>
      <c r="L105" s="12">
        <f t="shared" si="7"/>
        <v>12.581314878892734</v>
      </c>
    </row>
    <row r="106" spans="1:12" ht="15.75" x14ac:dyDescent="0.25">
      <c r="A106" t="s">
        <v>15</v>
      </c>
      <c r="B106" s="4">
        <v>80</v>
      </c>
      <c r="C106" s="5" t="str">
        <f>VLOOKUP(B106,'[1]2019 Route Types'!$A$1:$B$351,2,FALSE)</f>
        <v>Supporting Local</v>
      </c>
      <c r="D106" s="5" t="s">
        <v>13</v>
      </c>
      <c r="E106" s="6">
        <v>72303</v>
      </c>
      <c r="F106" s="6">
        <v>6294</v>
      </c>
      <c r="G106" s="7">
        <v>8152</v>
      </c>
      <c r="H106" s="13">
        <v>706</v>
      </c>
      <c r="I106" s="9">
        <f t="shared" si="4"/>
        <v>66009</v>
      </c>
      <c r="J106" s="10">
        <f t="shared" si="5"/>
        <v>8.0972767419038281</v>
      </c>
      <c r="K106" s="11">
        <f t="shared" si="6"/>
        <v>8.7050329861831463E-2</v>
      </c>
      <c r="L106" s="12">
        <f t="shared" si="7"/>
        <v>11.546742209631729</v>
      </c>
    </row>
    <row r="107" spans="1:12" ht="15.75" x14ac:dyDescent="0.25">
      <c r="A107" t="s">
        <v>15</v>
      </c>
      <c r="B107" s="4">
        <v>80</v>
      </c>
      <c r="C107" s="5" t="str">
        <f>VLOOKUP(B107,'[1]2019 Route Types'!$A$1:$B$351,2,FALSE)</f>
        <v>Supporting Local</v>
      </c>
      <c r="D107" s="5" t="s">
        <v>14</v>
      </c>
      <c r="E107" s="6">
        <v>42118</v>
      </c>
      <c r="F107" s="6">
        <v>5080</v>
      </c>
      <c r="G107" s="7">
        <v>5389</v>
      </c>
      <c r="H107" s="13">
        <v>411</v>
      </c>
      <c r="I107" s="9">
        <f t="shared" si="4"/>
        <v>37038</v>
      </c>
      <c r="J107" s="10">
        <f t="shared" si="5"/>
        <v>6.8728892187789938</v>
      </c>
      <c r="K107" s="11">
        <f t="shared" si="6"/>
        <v>0.1206135144118904</v>
      </c>
      <c r="L107" s="12">
        <f t="shared" si="7"/>
        <v>13.111922141119221</v>
      </c>
    </row>
    <row r="108" spans="1:12" ht="15.75" x14ac:dyDescent="0.25">
      <c r="A108" t="s">
        <v>15</v>
      </c>
      <c r="B108" s="4">
        <v>83</v>
      </c>
      <c r="C108" s="5" t="str">
        <f>VLOOKUP(B108,'[1]2019 Route Types'!$A$1:$B$351,2,FALSE)</f>
        <v>Supporting Local</v>
      </c>
      <c r="D108" s="5" t="s">
        <v>12</v>
      </c>
      <c r="E108" s="6">
        <v>570199</v>
      </c>
      <c r="F108" s="6">
        <v>37700</v>
      </c>
      <c r="G108" s="7">
        <v>37068</v>
      </c>
      <c r="H108" s="13">
        <v>7147</v>
      </c>
      <c r="I108" s="9">
        <f t="shared" si="4"/>
        <v>532499</v>
      </c>
      <c r="J108" s="10">
        <f t="shared" si="5"/>
        <v>14.365463472536959</v>
      </c>
      <c r="K108" s="11">
        <f t="shared" si="6"/>
        <v>6.6117267831055468E-2</v>
      </c>
      <c r="L108" s="12">
        <f t="shared" si="7"/>
        <v>5.1865118231425775</v>
      </c>
    </row>
    <row r="109" spans="1:12" ht="15.75" x14ac:dyDescent="0.25">
      <c r="A109" t="s">
        <v>15</v>
      </c>
      <c r="B109" s="4">
        <v>83</v>
      </c>
      <c r="C109" s="5" t="str">
        <f>VLOOKUP(B109,'[1]2019 Route Types'!$A$1:$B$351,2,FALSE)</f>
        <v>Supporting Local</v>
      </c>
      <c r="D109" s="5" t="s">
        <v>13</v>
      </c>
      <c r="E109" s="6">
        <v>108909</v>
      </c>
      <c r="F109" s="6">
        <v>4881</v>
      </c>
      <c r="G109" s="7">
        <v>5384</v>
      </c>
      <c r="H109" s="13">
        <v>1292</v>
      </c>
      <c r="I109" s="9">
        <f t="shared" si="4"/>
        <v>104028</v>
      </c>
      <c r="J109" s="10">
        <f t="shared" si="5"/>
        <v>19.321693907875186</v>
      </c>
      <c r="K109" s="11">
        <f t="shared" si="6"/>
        <v>4.481723273558659E-2</v>
      </c>
      <c r="L109" s="12">
        <f t="shared" si="7"/>
        <v>4.1671826625386998</v>
      </c>
    </row>
    <row r="110" spans="1:12" ht="15.75" x14ac:dyDescent="0.25">
      <c r="A110" t="s">
        <v>15</v>
      </c>
      <c r="B110" s="4">
        <v>83</v>
      </c>
      <c r="C110" s="5" t="str">
        <f>VLOOKUP(B110,'[1]2019 Route Types'!$A$1:$B$351,2,FALSE)</f>
        <v>Supporting Local</v>
      </c>
      <c r="D110" s="5" t="s">
        <v>14</v>
      </c>
      <c r="E110" s="6">
        <v>117258</v>
      </c>
      <c r="F110" s="6">
        <v>3935</v>
      </c>
      <c r="G110" s="7">
        <v>4986</v>
      </c>
      <c r="H110" s="13">
        <v>1386</v>
      </c>
      <c r="I110" s="9">
        <f t="shared" si="4"/>
        <v>113323</v>
      </c>
      <c r="J110" s="10">
        <f t="shared" si="5"/>
        <v>22.728239069394306</v>
      </c>
      <c r="K110" s="11">
        <f t="shared" si="6"/>
        <v>3.3558477886370223E-2</v>
      </c>
      <c r="L110" s="12">
        <f t="shared" si="7"/>
        <v>3.5974025974025974</v>
      </c>
    </row>
    <row r="111" spans="1:12" ht="15.75" x14ac:dyDescent="0.25">
      <c r="A111" t="s">
        <v>15</v>
      </c>
      <c r="B111" s="4">
        <v>84</v>
      </c>
      <c r="C111" s="5" t="str">
        <f>VLOOKUP(B111,'[1]2019 Route Types'!$A$1:$B$351,2,FALSE)</f>
        <v>Supporting Local</v>
      </c>
      <c r="D111" s="5" t="s">
        <v>12</v>
      </c>
      <c r="E111" s="6">
        <v>758142</v>
      </c>
      <c r="F111" s="6">
        <v>36130</v>
      </c>
      <c r="G111" s="7">
        <v>38911</v>
      </c>
      <c r="H111" s="13">
        <v>7901</v>
      </c>
      <c r="I111" s="9">
        <f t="shared" si="4"/>
        <v>722012</v>
      </c>
      <c r="J111" s="10">
        <f t="shared" si="5"/>
        <v>18.555472745496132</v>
      </c>
      <c r="K111" s="11">
        <f t="shared" si="6"/>
        <v>4.7655980014298112E-2</v>
      </c>
      <c r="L111" s="12">
        <f t="shared" si="7"/>
        <v>4.9248196430831541</v>
      </c>
    </row>
    <row r="112" spans="1:12" ht="15.75" x14ac:dyDescent="0.25">
      <c r="A112" t="s">
        <v>15</v>
      </c>
      <c r="B112" s="4">
        <v>84</v>
      </c>
      <c r="C112" s="5" t="str">
        <f>VLOOKUP(B112,'[1]2019 Route Types'!$A$1:$B$351,2,FALSE)</f>
        <v>Supporting Local</v>
      </c>
      <c r="D112" s="5" t="s">
        <v>13</v>
      </c>
      <c r="E112" s="6">
        <v>149252</v>
      </c>
      <c r="F112" s="6">
        <v>4670</v>
      </c>
      <c r="G112" s="7">
        <v>5030</v>
      </c>
      <c r="H112" s="13">
        <v>1505</v>
      </c>
      <c r="I112" s="9">
        <f t="shared" si="4"/>
        <v>144582</v>
      </c>
      <c r="J112" s="10">
        <f t="shared" si="5"/>
        <v>28.743936381709741</v>
      </c>
      <c r="K112" s="11">
        <f t="shared" si="6"/>
        <v>3.1289362956610299E-2</v>
      </c>
      <c r="L112" s="12">
        <f t="shared" si="7"/>
        <v>3.3421926910299002</v>
      </c>
    </row>
    <row r="113" spans="1:12" ht="15.75" x14ac:dyDescent="0.25">
      <c r="A113" t="s">
        <v>15</v>
      </c>
      <c r="B113" s="4">
        <v>84</v>
      </c>
      <c r="C113" s="5" t="str">
        <f>VLOOKUP(B113,'[1]2019 Route Types'!$A$1:$B$351,2,FALSE)</f>
        <v>Supporting Local</v>
      </c>
      <c r="D113" s="5" t="s">
        <v>14</v>
      </c>
      <c r="E113" s="6">
        <v>122238</v>
      </c>
      <c r="F113" s="6">
        <v>2848</v>
      </c>
      <c r="G113" s="7">
        <v>3703</v>
      </c>
      <c r="H113" s="13">
        <v>1194</v>
      </c>
      <c r="I113" s="9">
        <f t="shared" si="4"/>
        <v>119390</v>
      </c>
      <c r="J113" s="10">
        <f t="shared" si="5"/>
        <v>32.241425870915471</v>
      </c>
      <c r="K113" s="11">
        <f t="shared" si="6"/>
        <v>2.3298810517187782E-2</v>
      </c>
      <c r="L113" s="12">
        <f t="shared" si="7"/>
        <v>3.1013400335008376</v>
      </c>
    </row>
    <row r="114" spans="1:12" ht="15.75" x14ac:dyDescent="0.25">
      <c r="A114" t="s">
        <v>15</v>
      </c>
      <c r="B114" s="4">
        <v>87</v>
      </c>
      <c r="C114" s="5" t="str">
        <f>VLOOKUP(B114,'[1]2019 Route Types'!$A$1:$B$351,2,FALSE)</f>
        <v>Supporting Local</v>
      </c>
      <c r="D114" s="5" t="s">
        <v>12</v>
      </c>
      <c r="E114" s="6">
        <v>1123460</v>
      </c>
      <c r="F114" s="6">
        <v>85070</v>
      </c>
      <c r="G114" s="7">
        <v>80850</v>
      </c>
      <c r="H114" s="13">
        <v>11282</v>
      </c>
      <c r="I114" s="9">
        <f t="shared" si="4"/>
        <v>1038390</v>
      </c>
      <c r="J114" s="10">
        <f t="shared" si="5"/>
        <v>12.843413729128015</v>
      </c>
      <c r="K114" s="11">
        <f t="shared" si="6"/>
        <v>7.5721432004699774E-2</v>
      </c>
      <c r="L114" s="12">
        <f t="shared" si="7"/>
        <v>7.1662825740117002</v>
      </c>
    </row>
    <row r="115" spans="1:12" ht="15.75" x14ac:dyDescent="0.25">
      <c r="A115" t="s">
        <v>15</v>
      </c>
      <c r="B115" s="4">
        <v>87</v>
      </c>
      <c r="C115" s="5" t="str">
        <f>VLOOKUP(B115,'[1]2019 Route Types'!$A$1:$B$351,2,FALSE)</f>
        <v>Supporting Local</v>
      </c>
      <c r="D115" s="5" t="s">
        <v>13</v>
      </c>
      <c r="E115" s="6">
        <v>199051</v>
      </c>
      <c r="F115" s="6">
        <v>8620</v>
      </c>
      <c r="G115" s="7">
        <v>9466</v>
      </c>
      <c r="H115" s="13">
        <v>1998</v>
      </c>
      <c r="I115" s="9">
        <f t="shared" si="4"/>
        <v>190431</v>
      </c>
      <c r="J115" s="10">
        <f t="shared" si="5"/>
        <v>20.117367420240861</v>
      </c>
      <c r="K115" s="11">
        <f t="shared" si="6"/>
        <v>4.3305484524066698E-2</v>
      </c>
      <c r="L115" s="12">
        <f t="shared" si="7"/>
        <v>4.7377377377377377</v>
      </c>
    </row>
    <row r="116" spans="1:12" ht="15.75" x14ac:dyDescent="0.25">
      <c r="A116" t="s">
        <v>15</v>
      </c>
      <c r="B116" s="4">
        <v>87</v>
      </c>
      <c r="C116" s="5" t="str">
        <f>VLOOKUP(B116,'[1]2019 Route Types'!$A$1:$B$351,2,FALSE)</f>
        <v>Supporting Local</v>
      </c>
      <c r="D116" s="5" t="s">
        <v>14</v>
      </c>
      <c r="E116" s="6">
        <v>214123</v>
      </c>
      <c r="F116" s="6">
        <v>6283</v>
      </c>
      <c r="G116" s="7">
        <v>8214</v>
      </c>
      <c r="H116" s="13">
        <v>2162</v>
      </c>
      <c r="I116" s="9">
        <f t="shared" si="4"/>
        <v>207840</v>
      </c>
      <c r="J116" s="10">
        <f t="shared" si="5"/>
        <v>25.303140978816653</v>
      </c>
      <c r="K116" s="11">
        <f t="shared" si="6"/>
        <v>2.9342947744987694E-2</v>
      </c>
      <c r="L116" s="12">
        <f t="shared" si="7"/>
        <v>3.7992599444958373</v>
      </c>
    </row>
    <row r="117" spans="1:12" ht="15.75" x14ac:dyDescent="0.25">
      <c r="A117" t="s">
        <v>11</v>
      </c>
      <c r="B117" s="4">
        <v>94</v>
      </c>
      <c r="C117" s="5" t="str">
        <f>VLOOKUP(B117,'[1]2019 Route Types'!$A$1:$B$351,2,FALSE)</f>
        <v>Commuter &amp; Express Bus</v>
      </c>
      <c r="D117" s="4" t="s">
        <v>12</v>
      </c>
      <c r="E117" s="6">
        <v>3003602.4700482809</v>
      </c>
      <c r="F117" s="6">
        <v>265606.61328572076</v>
      </c>
      <c r="G117" s="7">
        <v>205723.05756138184</v>
      </c>
      <c r="H117" s="8">
        <v>11503.599999999957</v>
      </c>
      <c r="I117" s="9">
        <f t="shared" si="4"/>
        <v>2737995.8567625601</v>
      </c>
      <c r="J117" s="10">
        <f t="shared" si="5"/>
        <v>13.30913456769726</v>
      </c>
      <c r="K117" s="11">
        <f t="shared" si="6"/>
        <v>8.8429349733971721E-2</v>
      </c>
      <c r="L117" s="12">
        <f t="shared" si="7"/>
        <v>17.883363256839825</v>
      </c>
    </row>
    <row r="118" spans="1:12" ht="15.75" x14ac:dyDescent="0.25">
      <c r="A118" t="s">
        <v>11</v>
      </c>
      <c r="B118" s="4">
        <v>111</v>
      </c>
      <c r="C118" s="5" t="str">
        <f>VLOOKUP(B118,'[1]2019 Route Types'!$A$1:$B$351,2,FALSE)</f>
        <v>Commuter &amp; Express Bus</v>
      </c>
      <c r="D118" s="4" t="s">
        <v>12</v>
      </c>
      <c r="E118" s="6">
        <v>39331.725538217768</v>
      </c>
      <c r="F118" s="6">
        <v>7529.8799286872509</v>
      </c>
      <c r="G118" s="7">
        <v>4144.3165898187654</v>
      </c>
      <c r="H118" s="8">
        <v>130.42999999999998</v>
      </c>
      <c r="I118" s="9">
        <f t="shared" si="4"/>
        <v>31801.845609530516</v>
      </c>
      <c r="J118" s="10">
        <f t="shared" si="5"/>
        <v>7.673604301287523</v>
      </c>
      <c r="K118" s="11">
        <f t="shared" si="6"/>
        <v>0.19144545085800097</v>
      </c>
      <c r="L118" s="12">
        <f t="shared" si="7"/>
        <v>31.774258911437293</v>
      </c>
    </row>
    <row r="119" spans="1:12" ht="15.75" x14ac:dyDescent="0.25">
      <c r="A119" t="s">
        <v>11</v>
      </c>
      <c r="B119" s="4">
        <v>113</v>
      </c>
      <c r="C119" s="5" t="str">
        <f>VLOOKUP(B119,'[1]2019 Route Types'!$A$1:$B$351,2,FALSE)</f>
        <v>Commuter &amp; Express Bus</v>
      </c>
      <c r="D119" s="4" t="s">
        <v>12</v>
      </c>
      <c r="E119" s="6">
        <v>135304.22338334727</v>
      </c>
      <c r="F119" s="6">
        <v>33546.561169734188</v>
      </c>
      <c r="G119" s="7">
        <v>21838.321767019221</v>
      </c>
      <c r="H119" s="8">
        <v>414.40999999999997</v>
      </c>
      <c r="I119" s="9">
        <f t="shared" si="4"/>
        <v>101757.66221361308</v>
      </c>
      <c r="J119" s="10">
        <f t="shared" si="5"/>
        <v>4.6595916709721736</v>
      </c>
      <c r="K119" s="11">
        <f t="shared" si="6"/>
        <v>0.24793432408010829</v>
      </c>
      <c r="L119" s="12">
        <f t="shared" si="7"/>
        <v>52.697381257738044</v>
      </c>
    </row>
    <row r="120" spans="1:12" ht="15.75" x14ac:dyDescent="0.25">
      <c r="A120" t="s">
        <v>11</v>
      </c>
      <c r="B120" s="4">
        <v>114</v>
      </c>
      <c r="C120" s="5" t="str">
        <f>VLOOKUP(B120,'[1]2019 Route Types'!$A$1:$B$351,2,FALSE)</f>
        <v>Commuter &amp; Express Bus</v>
      </c>
      <c r="D120" s="4" t="s">
        <v>12</v>
      </c>
      <c r="E120" s="6">
        <v>164973.68943805972</v>
      </c>
      <c r="F120" s="6">
        <v>35840.09893198112</v>
      </c>
      <c r="G120" s="7">
        <v>24430.791739049488</v>
      </c>
      <c r="H120" s="8">
        <v>436.23000000000042</v>
      </c>
      <c r="I120" s="9">
        <f t="shared" si="4"/>
        <v>129133.5905060786</v>
      </c>
      <c r="J120" s="10">
        <f t="shared" si="5"/>
        <v>5.2856899557485528</v>
      </c>
      <c r="K120" s="11">
        <f t="shared" si="6"/>
        <v>0.21724736261922228</v>
      </c>
      <c r="L120" s="12">
        <f t="shared" si="7"/>
        <v>56.004382410768322</v>
      </c>
    </row>
    <row r="121" spans="1:12" ht="15.75" x14ac:dyDescent="0.25">
      <c r="A121" t="s">
        <v>11</v>
      </c>
      <c r="B121" s="4">
        <v>115</v>
      </c>
      <c r="C121" s="5" t="str">
        <f>VLOOKUP(B121,'[1]2019 Route Types'!$A$1:$B$351,2,FALSE)</f>
        <v>Commuter &amp; Express Bus</v>
      </c>
      <c r="D121" s="4" t="s">
        <v>12</v>
      </c>
      <c r="E121" s="6">
        <v>20586.976446126904</v>
      </c>
      <c r="F121" s="6">
        <v>2080.8156041554835</v>
      </c>
      <c r="G121" s="7">
        <v>2155.0900687736284</v>
      </c>
      <c r="H121" s="8">
        <v>73.099999999999994</v>
      </c>
      <c r="I121" s="9">
        <f t="shared" si="4"/>
        <v>18506.160841971421</v>
      </c>
      <c r="J121" s="10">
        <f t="shared" si="5"/>
        <v>8.5871867306699166</v>
      </c>
      <c r="K121" s="11">
        <f t="shared" si="6"/>
        <v>0.10107436658319752</v>
      </c>
      <c r="L121" s="12">
        <f t="shared" si="7"/>
        <v>29.48139628965292</v>
      </c>
    </row>
    <row r="122" spans="1:12" ht="15.75" x14ac:dyDescent="0.25">
      <c r="A122" t="s">
        <v>15</v>
      </c>
      <c r="B122" s="4">
        <v>118</v>
      </c>
      <c r="C122" s="5" t="str">
        <f>VLOOKUP(B122,'[1]2019 Route Types'!$A$1:$B$351,2,FALSE)</f>
        <v>Commuter &amp; Express Bus</v>
      </c>
      <c r="D122" s="5" t="s">
        <v>12</v>
      </c>
      <c r="E122" s="6">
        <v>14583</v>
      </c>
      <c r="F122" s="6">
        <v>13226</v>
      </c>
      <c r="G122" s="7">
        <v>3393</v>
      </c>
      <c r="H122" s="13">
        <v>145</v>
      </c>
      <c r="I122" s="9">
        <f t="shared" si="4"/>
        <v>1357</v>
      </c>
      <c r="J122" s="10">
        <f t="shared" si="5"/>
        <v>0.39994105511346889</v>
      </c>
      <c r="K122" s="11">
        <f t="shared" si="6"/>
        <v>0.90694644449015982</v>
      </c>
      <c r="L122" s="12">
        <f t="shared" si="7"/>
        <v>23.4</v>
      </c>
    </row>
    <row r="123" spans="1:12" ht="15.75" x14ac:dyDescent="0.25">
      <c r="A123" t="s">
        <v>11</v>
      </c>
      <c r="B123" s="4">
        <v>129</v>
      </c>
      <c r="C123" s="5" t="str">
        <f>VLOOKUP(B123,'[1]2019 Route Types'!$A$1:$B$351,2,FALSE)</f>
        <v>Supporting Local</v>
      </c>
      <c r="D123" s="4" t="s">
        <v>12</v>
      </c>
      <c r="E123" s="6">
        <v>46055.683850900437</v>
      </c>
      <c r="F123" s="6">
        <v>533.97041594163522</v>
      </c>
      <c r="G123" s="7">
        <v>2591.3339203334986</v>
      </c>
      <c r="H123" s="8">
        <v>88.5</v>
      </c>
      <c r="I123" s="9">
        <f t="shared" si="4"/>
        <v>45521.713434958801</v>
      </c>
      <c r="J123" s="10">
        <f t="shared" si="5"/>
        <v>17.56690370073968</v>
      </c>
      <c r="K123" s="11">
        <f t="shared" si="6"/>
        <v>1.1594017747522721E-2</v>
      </c>
      <c r="L123" s="12">
        <f t="shared" si="7"/>
        <v>29.280609269305067</v>
      </c>
    </row>
    <row r="124" spans="1:12" ht="15.75" x14ac:dyDescent="0.25">
      <c r="A124" t="s">
        <v>11</v>
      </c>
      <c r="B124" s="4">
        <v>133</v>
      </c>
      <c r="C124" s="5" t="str">
        <f>VLOOKUP(B124,'[1]2019 Route Types'!$A$1:$B$351,2,FALSE)</f>
        <v>Commuter &amp; Express Bus</v>
      </c>
      <c r="D124" s="4" t="s">
        <v>12</v>
      </c>
      <c r="E124" s="6">
        <v>142623.38923034153</v>
      </c>
      <c r="F124" s="6">
        <v>27141.693438611535</v>
      </c>
      <c r="G124" s="7">
        <v>13287.260645427708</v>
      </c>
      <c r="H124" s="8">
        <v>448.40000000000043</v>
      </c>
      <c r="I124" s="9">
        <f t="shared" si="4"/>
        <v>115481.69579173</v>
      </c>
      <c r="J124" s="10">
        <f t="shared" si="5"/>
        <v>8.6911590638111331</v>
      </c>
      <c r="K124" s="11">
        <f t="shared" si="6"/>
        <v>0.19030324258230041</v>
      </c>
      <c r="L124" s="12">
        <f t="shared" si="7"/>
        <v>29.632606256529204</v>
      </c>
    </row>
    <row r="125" spans="1:12" ht="15.75" x14ac:dyDescent="0.25">
      <c r="A125" t="s">
        <v>11</v>
      </c>
      <c r="B125" s="4">
        <v>134</v>
      </c>
      <c r="C125" s="5" t="str">
        <f>VLOOKUP(B125,'[1]2019 Route Types'!$A$1:$B$351,2,FALSE)</f>
        <v>Commuter &amp; Express Bus</v>
      </c>
      <c r="D125" s="4" t="s">
        <v>12</v>
      </c>
      <c r="E125" s="6">
        <v>443230.63878543215</v>
      </c>
      <c r="F125" s="6">
        <v>73922.653559631508</v>
      </c>
      <c r="G125" s="7">
        <v>34379.196447668714</v>
      </c>
      <c r="H125" s="8">
        <v>1302.7100000000046</v>
      </c>
      <c r="I125" s="9">
        <f t="shared" si="4"/>
        <v>369307.98522580066</v>
      </c>
      <c r="J125" s="10">
        <f t="shared" si="5"/>
        <v>10.742193634105249</v>
      </c>
      <c r="K125" s="11">
        <f t="shared" si="6"/>
        <v>0.16678146114221459</v>
      </c>
      <c r="L125" s="12">
        <f t="shared" si="7"/>
        <v>26.390521641553832</v>
      </c>
    </row>
    <row r="126" spans="1:12" ht="15.75" x14ac:dyDescent="0.25">
      <c r="A126" t="s">
        <v>11</v>
      </c>
      <c r="B126" s="4">
        <v>135</v>
      </c>
      <c r="C126" s="5" t="str">
        <f>VLOOKUP(B126,'[1]2019 Route Types'!$A$1:$B$351,2,FALSE)</f>
        <v>Commuter &amp; Express Bus</v>
      </c>
      <c r="D126" s="4" t="s">
        <v>12</v>
      </c>
      <c r="E126" s="6">
        <v>156687.09693587344</v>
      </c>
      <c r="F126" s="6">
        <v>36097.621047368106</v>
      </c>
      <c r="G126" s="7">
        <v>17527.005577775195</v>
      </c>
      <c r="H126" s="8">
        <v>469.04999999999956</v>
      </c>
      <c r="I126" s="9">
        <f t="shared" si="4"/>
        <v>120589.47588850535</v>
      </c>
      <c r="J126" s="10">
        <f t="shared" si="5"/>
        <v>6.8802098198346364</v>
      </c>
      <c r="K126" s="11">
        <f t="shared" si="6"/>
        <v>0.23038030414298633</v>
      </c>
      <c r="L126" s="12">
        <f t="shared" si="7"/>
        <v>37.367030333173886</v>
      </c>
    </row>
    <row r="127" spans="1:12" ht="15.75" x14ac:dyDescent="0.25">
      <c r="A127" t="s">
        <v>11</v>
      </c>
      <c r="B127" s="4">
        <v>141</v>
      </c>
      <c r="C127" s="5" t="str">
        <f>VLOOKUP(B127,'[1]2019 Route Types'!$A$1:$B$351,2,FALSE)</f>
        <v>Core Local</v>
      </c>
      <c r="D127" s="4" t="s">
        <v>12</v>
      </c>
      <c r="E127" s="6">
        <v>216617.80598863336</v>
      </c>
      <c r="F127" s="6">
        <v>39100.841951705195</v>
      </c>
      <c r="G127" s="7">
        <v>23289.059783795146</v>
      </c>
      <c r="H127" s="8">
        <v>818.65000000000009</v>
      </c>
      <c r="I127" s="9">
        <f t="shared" si="4"/>
        <v>177516.96403692817</v>
      </c>
      <c r="J127" s="10">
        <f t="shared" si="5"/>
        <v>7.6223327899414368</v>
      </c>
      <c r="K127" s="11">
        <f t="shared" si="6"/>
        <v>0.18050613047829014</v>
      </c>
      <c r="L127" s="12">
        <f t="shared" si="7"/>
        <v>28.448127751536241</v>
      </c>
    </row>
    <row r="128" spans="1:12" ht="15.75" x14ac:dyDescent="0.25">
      <c r="A128" t="s">
        <v>11</v>
      </c>
      <c r="B128" s="4">
        <v>146</v>
      </c>
      <c r="C128" s="5" t="str">
        <f>VLOOKUP(B128,'[1]2019 Route Types'!$A$1:$B$351,2,FALSE)</f>
        <v>Commuter &amp; Express Bus</v>
      </c>
      <c r="D128" s="4" t="s">
        <v>12</v>
      </c>
      <c r="E128" s="6">
        <v>208233.44164363563</v>
      </c>
      <c r="F128" s="6">
        <v>42858.980734177749</v>
      </c>
      <c r="G128" s="7">
        <v>20327.373010314463</v>
      </c>
      <c r="H128" s="8">
        <v>609.47000000000014</v>
      </c>
      <c r="I128" s="9">
        <f t="shared" si="4"/>
        <v>165374.46090945788</v>
      </c>
      <c r="J128" s="10">
        <f t="shared" si="5"/>
        <v>8.13555498910479</v>
      </c>
      <c r="K128" s="11">
        <f t="shared" si="6"/>
        <v>0.20582179498106409</v>
      </c>
      <c r="L128" s="12">
        <f t="shared" si="7"/>
        <v>33.352540749035157</v>
      </c>
    </row>
    <row r="129" spans="1:12" ht="15.75" x14ac:dyDescent="0.25">
      <c r="A129" t="s">
        <v>11</v>
      </c>
      <c r="B129" s="4">
        <v>156</v>
      </c>
      <c r="C129" s="5" t="str">
        <f>VLOOKUP(B129,'[1]2019 Route Types'!$A$1:$B$351,2,FALSE)</f>
        <v>Commuter &amp; Express Bus</v>
      </c>
      <c r="D129" s="4" t="s">
        <v>12</v>
      </c>
      <c r="E129" s="6">
        <v>249608.08410797696</v>
      </c>
      <c r="F129" s="6">
        <v>75587.483503670097</v>
      </c>
      <c r="G129" s="7">
        <v>28243.38123341127</v>
      </c>
      <c r="H129" s="8">
        <v>807.19000000000062</v>
      </c>
      <c r="I129" s="9">
        <f t="shared" si="4"/>
        <v>174020.60060430685</v>
      </c>
      <c r="J129" s="10">
        <f t="shared" si="5"/>
        <v>6.1614648460873545</v>
      </c>
      <c r="K129" s="11">
        <f t="shared" si="6"/>
        <v>0.3028246612035691</v>
      </c>
      <c r="L129" s="12">
        <f t="shared" si="7"/>
        <v>34.989756108736785</v>
      </c>
    </row>
    <row r="130" spans="1:12" ht="15.75" x14ac:dyDescent="0.25">
      <c r="A130" t="s">
        <v>15</v>
      </c>
      <c r="B130" s="4">
        <v>219</v>
      </c>
      <c r="C130" s="5" t="str">
        <f>VLOOKUP(B130,'[1]2019 Route Types'!$A$1:$B$351,2,FALSE)</f>
        <v>Suburban Local</v>
      </c>
      <c r="D130" s="5" t="s">
        <v>12</v>
      </c>
      <c r="E130" s="6">
        <v>1028905</v>
      </c>
      <c r="F130" s="6">
        <v>69312</v>
      </c>
      <c r="G130" s="7">
        <v>68254</v>
      </c>
      <c r="H130" s="13">
        <v>9818</v>
      </c>
      <c r="I130" s="9">
        <f t="shared" ref="I130:I193" si="8">E130-F130</f>
        <v>959593</v>
      </c>
      <c r="J130" s="10">
        <f t="shared" ref="J130:J193" si="9">I130/G130</f>
        <v>14.059146716675945</v>
      </c>
      <c r="K130" s="11">
        <f t="shared" ref="K130:K193" si="10">F130/E130</f>
        <v>6.7364819881330154E-2</v>
      </c>
      <c r="L130" s="12">
        <f t="shared" ref="L130:L193" si="11">G130/H130</f>
        <v>6.9519250356488085</v>
      </c>
    </row>
    <row r="131" spans="1:12" ht="15.75" x14ac:dyDescent="0.25">
      <c r="A131" t="s">
        <v>15</v>
      </c>
      <c r="B131" s="4">
        <v>219</v>
      </c>
      <c r="C131" s="5" t="str">
        <f>VLOOKUP(B131,'[1]2019 Route Types'!$A$1:$B$351,2,FALSE)</f>
        <v>Suburban Local</v>
      </c>
      <c r="D131" s="5" t="s">
        <v>13</v>
      </c>
      <c r="E131" s="6">
        <v>130741</v>
      </c>
      <c r="F131" s="6">
        <v>7930</v>
      </c>
      <c r="G131" s="7">
        <v>8506</v>
      </c>
      <c r="H131" s="13">
        <v>1269</v>
      </c>
      <c r="I131" s="9">
        <f t="shared" si="8"/>
        <v>122811</v>
      </c>
      <c r="J131" s="10">
        <f t="shared" si="9"/>
        <v>14.43816129790736</v>
      </c>
      <c r="K131" s="11">
        <f t="shared" si="10"/>
        <v>6.0654270657253657E-2</v>
      </c>
      <c r="L131" s="12">
        <f t="shared" si="11"/>
        <v>6.7029156816390856</v>
      </c>
    </row>
    <row r="132" spans="1:12" ht="15.75" x14ac:dyDescent="0.25">
      <c r="A132" t="s">
        <v>15</v>
      </c>
      <c r="B132" s="4">
        <v>223</v>
      </c>
      <c r="C132" s="5" t="str">
        <f>VLOOKUP(B132,'[1]2019 Route Types'!$A$1:$B$351,2,FALSE)</f>
        <v>Suburban Local</v>
      </c>
      <c r="D132" s="5" t="s">
        <v>12</v>
      </c>
      <c r="E132" s="6">
        <v>71468</v>
      </c>
      <c r="F132" s="6">
        <v>7486</v>
      </c>
      <c r="G132" s="7">
        <v>6098</v>
      </c>
      <c r="H132" s="13">
        <v>614</v>
      </c>
      <c r="I132" s="9">
        <f t="shared" si="8"/>
        <v>63982</v>
      </c>
      <c r="J132" s="10">
        <f t="shared" si="9"/>
        <v>10.492292554936045</v>
      </c>
      <c r="K132" s="11">
        <f t="shared" si="10"/>
        <v>0.10474618010858007</v>
      </c>
      <c r="L132" s="12">
        <f t="shared" si="11"/>
        <v>9.9315960912052113</v>
      </c>
    </row>
    <row r="133" spans="1:12" ht="15.75" x14ac:dyDescent="0.25">
      <c r="A133" t="s">
        <v>15</v>
      </c>
      <c r="B133" s="4">
        <v>225</v>
      </c>
      <c r="C133" s="5" t="str">
        <f>VLOOKUP(B133,'[1]2019 Route Types'!$A$1:$B$351,2,FALSE)</f>
        <v>Suburban Local</v>
      </c>
      <c r="D133" s="5" t="s">
        <v>12</v>
      </c>
      <c r="E133" s="6">
        <v>215634</v>
      </c>
      <c r="F133" s="6">
        <v>8071</v>
      </c>
      <c r="G133" s="7">
        <v>10259</v>
      </c>
      <c r="H133" s="13">
        <v>1832</v>
      </c>
      <c r="I133" s="9">
        <f t="shared" si="8"/>
        <v>207563</v>
      </c>
      <c r="J133" s="10">
        <f t="shared" si="9"/>
        <v>20.232283848328297</v>
      </c>
      <c r="K133" s="11">
        <f t="shared" si="10"/>
        <v>3.7429162376990642E-2</v>
      </c>
      <c r="L133" s="12">
        <f t="shared" si="11"/>
        <v>5.5998908296943233</v>
      </c>
    </row>
    <row r="134" spans="1:12" ht="15.75" x14ac:dyDescent="0.25">
      <c r="A134" t="s">
        <v>15</v>
      </c>
      <c r="B134" s="4">
        <v>225</v>
      </c>
      <c r="C134" s="5" t="str">
        <f>VLOOKUP(B134,'[1]2019 Route Types'!$A$1:$B$351,2,FALSE)</f>
        <v>Suburban Local</v>
      </c>
      <c r="D134" s="5" t="s">
        <v>13</v>
      </c>
      <c r="E134" s="6">
        <v>39427</v>
      </c>
      <c r="F134" s="6">
        <v>803</v>
      </c>
      <c r="G134" s="7">
        <v>1282</v>
      </c>
      <c r="H134" s="13">
        <v>322</v>
      </c>
      <c r="I134" s="9">
        <f t="shared" si="8"/>
        <v>38624</v>
      </c>
      <c r="J134" s="10">
        <f t="shared" si="9"/>
        <v>30.127925117004679</v>
      </c>
      <c r="K134" s="11">
        <f t="shared" si="10"/>
        <v>2.0366753747431961E-2</v>
      </c>
      <c r="L134" s="12">
        <f t="shared" si="11"/>
        <v>3.981366459627329</v>
      </c>
    </row>
    <row r="135" spans="1:12" ht="15.75" x14ac:dyDescent="0.25">
      <c r="A135" t="s">
        <v>15</v>
      </c>
      <c r="B135" s="4">
        <v>227</v>
      </c>
      <c r="C135" s="5" t="str">
        <f>VLOOKUP(B135,'[1]2019 Route Types'!$A$1:$B$351,2,FALSE)</f>
        <v>Suburban Local</v>
      </c>
      <c r="D135" s="5" t="s">
        <v>12</v>
      </c>
      <c r="E135" s="6">
        <v>229448</v>
      </c>
      <c r="F135" s="6">
        <v>8079</v>
      </c>
      <c r="G135" s="7">
        <v>8580</v>
      </c>
      <c r="H135" s="13">
        <v>1812</v>
      </c>
      <c r="I135" s="9">
        <f t="shared" si="8"/>
        <v>221369</v>
      </c>
      <c r="J135" s="10">
        <f t="shared" si="9"/>
        <v>25.800582750582752</v>
      </c>
      <c r="K135" s="11">
        <f t="shared" si="10"/>
        <v>3.5210592378229488E-2</v>
      </c>
      <c r="L135" s="12">
        <f t="shared" si="11"/>
        <v>4.7350993377483448</v>
      </c>
    </row>
    <row r="136" spans="1:12" ht="15.75" x14ac:dyDescent="0.25">
      <c r="A136" t="s">
        <v>15</v>
      </c>
      <c r="B136" s="4">
        <v>227</v>
      </c>
      <c r="C136" s="5" t="str">
        <f>VLOOKUP(B136,'[1]2019 Route Types'!$A$1:$B$351,2,FALSE)</f>
        <v>Suburban Local</v>
      </c>
      <c r="D136" s="5" t="s">
        <v>13</v>
      </c>
      <c r="E136" s="6">
        <v>39427</v>
      </c>
      <c r="F136" s="6">
        <v>693</v>
      </c>
      <c r="G136" s="7">
        <v>755</v>
      </c>
      <c r="H136" s="13">
        <v>322</v>
      </c>
      <c r="I136" s="9">
        <f t="shared" si="8"/>
        <v>38734</v>
      </c>
      <c r="J136" s="10">
        <f t="shared" si="9"/>
        <v>51.303311258278143</v>
      </c>
      <c r="K136" s="11">
        <f t="shared" si="10"/>
        <v>1.7576787480660463E-2</v>
      </c>
      <c r="L136" s="12">
        <f t="shared" si="11"/>
        <v>2.3447204968944098</v>
      </c>
    </row>
    <row r="137" spans="1:12" ht="15.75" x14ac:dyDescent="0.25">
      <c r="A137" t="s">
        <v>11</v>
      </c>
      <c r="B137" s="4">
        <v>250</v>
      </c>
      <c r="C137" s="5" t="str">
        <f>VLOOKUP(B137,'[1]2019 Route Types'!$A$1:$B$351,2,FALSE)</f>
        <v>Commuter &amp; Express Bus</v>
      </c>
      <c r="D137" s="4" t="s">
        <v>12</v>
      </c>
      <c r="E137" s="6">
        <v>1487181.7715805201</v>
      </c>
      <c r="F137" s="6">
        <v>289863.12381403422</v>
      </c>
      <c r="G137" s="7">
        <v>100690.53398816248</v>
      </c>
      <c r="H137" s="8">
        <v>4599.9399999999887</v>
      </c>
      <c r="I137" s="9">
        <f t="shared" si="8"/>
        <v>1197318.6477664858</v>
      </c>
      <c r="J137" s="10">
        <f t="shared" si="9"/>
        <v>11.891074566227314</v>
      </c>
      <c r="K137" s="11">
        <f t="shared" si="10"/>
        <v>0.19490766317420549</v>
      </c>
      <c r="L137" s="12">
        <f t="shared" si="11"/>
        <v>21.889532034801046</v>
      </c>
    </row>
    <row r="138" spans="1:12" ht="15.75" x14ac:dyDescent="0.25">
      <c r="A138" t="s">
        <v>11</v>
      </c>
      <c r="B138" s="4">
        <v>252</v>
      </c>
      <c r="C138" s="5" t="str">
        <f>VLOOKUP(B138,'[1]2019 Route Types'!$A$1:$B$351,2,FALSE)</f>
        <v>Commuter &amp; Express Bus</v>
      </c>
      <c r="D138" s="4" t="s">
        <v>12</v>
      </c>
      <c r="E138" s="6">
        <v>45300.953836211535</v>
      </c>
      <c r="F138" s="6">
        <v>11914.721223297885</v>
      </c>
      <c r="G138" s="7">
        <v>5269.0077696215549</v>
      </c>
      <c r="H138" s="8">
        <v>131.04999999999984</v>
      </c>
      <c r="I138" s="9">
        <f t="shared" si="8"/>
        <v>33386.232612913649</v>
      </c>
      <c r="J138" s="10">
        <f t="shared" si="9"/>
        <v>6.3363415034993595</v>
      </c>
      <c r="K138" s="11">
        <f t="shared" si="10"/>
        <v>0.26301259055993198</v>
      </c>
      <c r="L138" s="12">
        <f t="shared" si="11"/>
        <v>40.206087520958114</v>
      </c>
    </row>
    <row r="139" spans="1:12" ht="15.75" x14ac:dyDescent="0.25">
      <c r="A139" t="s">
        <v>11</v>
      </c>
      <c r="B139" s="4">
        <v>261</v>
      </c>
      <c r="C139" s="5" t="str">
        <f>VLOOKUP(B139,'[1]2019 Route Types'!$A$1:$B$351,2,FALSE)</f>
        <v>Commuter &amp; Express Bus</v>
      </c>
      <c r="D139" s="4" t="s">
        <v>12</v>
      </c>
      <c r="E139" s="6">
        <v>186437.18187851855</v>
      </c>
      <c r="F139" s="6">
        <v>59431.096289964597</v>
      </c>
      <c r="G139" s="7">
        <v>20845.412584041809</v>
      </c>
      <c r="H139" s="8">
        <v>531</v>
      </c>
      <c r="I139" s="9">
        <f t="shared" si="8"/>
        <v>127006.08558855395</v>
      </c>
      <c r="J139" s="10">
        <f t="shared" si="9"/>
        <v>6.092759501713263</v>
      </c>
      <c r="K139" s="11">
        <f t="shared" si="10"/>
        <v>0.31877276673646343</v>
      </c>
      <c r="L139" s="12">
        <f t="shared" si="11"/>
        <v>39.256897521735986</v>
      </c>
    </row>
    <row r="140" spans="1:12" ht="15.75" x14ac:dyDescent="0.25">
      <c r="A140" t="s">
        <v>11</v>
      </c>
      <c r="B140" s="4">
        <v>262</v>
      </c>
      <c r="C140" s="5" t="str">
        <f>VLOOKUP(B140,'[1]2019 Route Types'!$A$1:$B$351,2,FALSE)</f>
        <v>Core Local</v>
      </c>
      <c r="D140" s="4" t="s">
        <v>12</v>
      </c>
      <c r="E140" s="6">
        <v>68109.237939206898</v>
      </c>
      <c r="F140" s="6">
        <v>7476.0383480040591</v>
      </c>
      <c r="G140" s="7">
        <v>4594.1930617398812</v>
      </c>
      <c r="H140" s="8">
        <v>243.66999999999982</v>
      </c>
      <c r="I140" s="9">
        <f t="shared" si="8"/>
        <v>60633.199591202836</v>
      </c>
      <c r="J140" s="10">
        <f t="shared" si="9"/>
        <v>13.197790945302645</v>
      </c>
      <c r="K140" s="11">
        <f t="shared" si="10"/>
        <v>0.10976540883744784</v>
      </c>
      <c r="L140" s="12">
        <f t="shared" si="11"/>
        <v>18.854159567201069</v>
      </c>
    </row>
    <row r="141" spans="1:12" ht="15.75" x14ac:dyDescent="0.25">
      <c r="A141" t="s">
        <v>11</v>
      </c>
      <c r="B141" s="4">
        <v>263</v>
      </c>
      <c r="C141" s="5" t="str">
        <f>VLOOKUP(B141,'[1]2019 Route Types'!$A$1:$B$351,2,FALSE)</f>
        <v>Commuter &amp; Express Bus</v>
      </c>
      <c r="D141" s="4" t="s">
        <v>12</v>
      </c>
      <c r="E141" s="6">
        <v>158520.74781246969</v>
      </c>
      <c r="F141" s="6">
        <v>52352.303750659696</v>
      </c>
      <c r="G141" s="7">
        <v>17528.141629471964</v>
      </c>
      <c r="H141" s="8">
        <v>395.29999999999961</v>
      </c>
      <c r="I141" s="9">
        <f t="shared" si="8"/>
        <v>106168.44406181001</v>
      </c>
      <c r="J141" s="10">
        <f t="shared" si="9"/>
        <v>6.0570279671461291</v>
      </c>
      <c r="K141" s="11">
        <f t="shared" si="10"/>
        <v>0.33025521563014931</v>
      </c>
      <c r="L141" s="12">
        <f t="shared" si="11"/>
        <v>44.341365113766713</v>
      </c>
    </row>
    <row r="142" spans="1:12" ht="15.75" x14ac:dyDescent="0.25">
      <c r="A142" t="s">
        <v>11</v>
      </c>
      <c r="B142" s="4">
        <v>264</v>
      </c>
      <c r="C142" s="5" t="str">
        <f>VLOOKUP(B142,'[1]2019 Route Types'!$A$1:$B$351,2,FALSE)</f>
        <v>Commuter &amp; Express Bus</v>
      </c>
      <c r="D142" s="4" t="s">
        <v>12</v>
      </c>
      <c r="E142" s="6">
        <v>558850.1311493041</v>
      </c>
      <c r="F142" s="6">
        <v>100807.96950446257</v>
      </c>
      <c r="G142" s="7">
        <v>34642.760441319471</v>
      </c>
      <c r="H142" s="8">
        <v>1744.0099999999952</v>
      </c>
      <c r="I142" s="9">
        <f t="shared" si="8"/>
        <v>458042.16164484154</v>
      </c>
      <c r="J142" s="10">
        <f t="shared" si="9"/>
        <v>13.221872501202899</v>
      </c>
      <c r="K142" s="11">
        <f t="shared" si="10"/>
        <v>0.18038462171807276</v>
      </c>
      <c r="L142" s="12">
        <f t="shared" si="11"/>
        <v>19.86385424471165</v>
      </c>
    </row>
    <row r="143" spans="1:12" ht="15.75" x14ac:dyDescent="0.25">
      <c r="A143" t="s">
        <v>11</v>
      </c>
      <c r="B143" s="4">
        <v>265</v>
      </c>
      <c r="C143" s="5" t="str">
        <f>VLOOKUP(B143,'[1]2019 Route Types'!$A$1:$B$351,2,FALSE)</f>
        <v>Commuter &amp; Express Bus</v>
      </c>
      <c r="D143" s="4" t="s">
        <v>12</v>
      </c>
      <c r="E143" s="6">
        <v>115478.83813386117</v>
      </c>
      <c r="F143" s="6">
        <v>24612.700800786301</v>
      </c>
      <c r="G143" s="7">
        <v>10135.853238586355</v>
      </c>
      <c r="H143" s="8">
        <v>428.92999999999972</v>
      </c>
      <c r="I143" s="9">
        <f t="shared" si="8"/>
        <v>90866.137333074861</v>
      </c>
      <c r="J143" s="10">
        <f t="shared" si="9"/>
        <v>8.964823700007317</v>
      </c>
      <c r="K143" s="11">
        <f t="shared" si="10"/>
        <v>0.21313602733217374</v>
      </c>
      <c r="L143" s="12">
        <f t="shared" si="11"/>
        <v>23.630553327084517</v>
      </c>
    </row>
    <row r="144" spans="1:12" ht="15.75" x14ac:dyDescent="0.25">
      <c r="A144" t="s">
        <v>11</v>
      </c>
      <c r="B144" s="4">
        <v>270</v>
      </c>
      <c r="C144" s="5" t="str">
        <f>VLOOKUP(B144,'[1]2019 Route Types'!$A$1:$B$351,2,FALSE)</f>
        <v>Commuter &amp; Express Bus</v>
      </c>
      <c r="D144" s="4" t="s">
        <v>12</v>
      </c>
      <c r="E144" s="6">
        <v>1082193.6456984712</v>
      </c>
      <c r="F144" s="6">
        <v>240406.74821991645</v>
      </c>
      <c r="G144" s="7">
        <v>77402.610256064116</v>
      </c>
      <c r="H144" s="8">
        <v>3185.0099999999939</v>
      </c>
      <c r="I144" s="9">
        <f t="shared" si="8"/>
        <v>841786.89747855475</v>
      </c>
      <c r="J144" s="10">
        <f t="shared" si="9"/>
        <v>10.87543294333029</v>
      </c>
      <c r="K144" s="11">
        <f t="shared" si="10"/>
        <v>0.22214762503503033</v>
      </c>
      <c r="L144" s="12">
        <f t="shared" si="11"/>
        <v>24.302156117583387</v>
      </c>
    </row>
    <row r="145" spans="1:12" ht="15.75" x14ac:dyDescent="0.25">
      <c r="A145" t="s">
        <v>11</v>
      </c>
      <c r="B145" s="4">
        <v>272</v>
      </c>
      <c r="C145" s="5" t="str">
        <f>VLOOKUP(B145,'[1]2019 Route Types'!$A$1:$B$351,2,FALSE)</f>
        <v>Commuter &amp; Express Bus</v>
      </c>
      <c r="D145" s="4" t="s">
        <v>12</v>
      </c>
      <c r="E145" s="6">
        <v>52048.926285725312</v>
      </c>
      <c r="F145" s="6">
        <v>4513.1098988222757</v>
      </c>
      <c r="G145" s="7">
        <v>2176.6750510122679</v>
      </c>
      <c r="H145" s="8">
        <v>146.17999999999998</v>
      </c>
      <c r="I145" s="9">
        <f t="shared" si="8"/>
        <v>47535.81638690304</v>
      </c>
      <c r="J145" s="10">
        <f t="shared" si="9"/>
        <v>21.838728920422181</v>
      </c>
      <c r="K145" s="11">
        <f t="shared" si="10"/>
        <v>8.6708991344938063E-2</v>
      </c>
      <c r="L145" s="12">
        <f t="shared" si="11"/>
        <v>14.890375229253442</v>
      </c>
    </row>
    <row r="146" spans="1:12" ht="15.75" x14ac:dyDescent="0.25">
      <c r="A146" t="s">
        <v>11</v>
      </c>
      <c r="B146" s="4">
        <v>275</v>
      </c>
      <c r="C146" s="5" t="str">
        <f>VLOOKUP(B146,'[1]2019 Route Types'!$A$1:$B$351,2,FALSE)</f>
        <v>Commuter &amp; Express Bus</v>
      </c>
      <c r="D146" s="4" t="s">
        <v>12</v>
      </c>
      <c r="E146" s="6">
        <v>165162.37194173216</v>
      </c>
      <c r="F146" s="6">
        <v>53858.013545325877</v>
      </c>
      <c r="G146" s="7">
        <v>20369.406923094972</v>
      </c>
      <c r="H146" s="8">
        <v>470.82000000000033</v>
      </c>
      <c r="I146" s="9">
        <f t="shared" si="8"/>
        <v>111304.35839640629</v>
      </c>
      <c r="J146" s="10">
        <f t="shared" si="9"/>
        <v>5.4642905812936871</v>
      </c>
      <c r="K146" s="11">
        <f t="shared" si="10"/>
        <v>0.32609130585946366</v>
      </c>
      <c r="L146" s="12">
        <f t="shared" si="11"/>
        <v>43.263682348020382</v>
      </c>
    </row>
    <row r="147" spans="1:12" ht="15.75" x14ac:dyDescent="0.25">
      <c r="A147" t="s">
        <v>11</v>
      </c>
      <c r="B147" s="4">
        <v>288</v>
      </c>
      <c r="C147" s="5" t="str">
        <f>VLOOKUP(B147,'[1]2019 Route Types'!$A$1:$B$351,2,FALSE)</f>
        <v>Commuter &amp; Express Bus</v>
      </c>
      <c r="D147" s="4" t="s">
        <v>12</v>
      </c>
      <c r="E147" s="6">
        <v>336295.68747694575</v>
      </c>
      <c r="F147" s="6">
        <v>85744.030447269019</v>
      </c>
      <c r="G147" s="7">
        <v>29690.711095096882</v>
      </c>
      <c r="H147" s="8">
        <v>1027.1899999999987</v>
      </c>
      <c r="I147" s="9">
        <f t="shared" si="8"/>
        <v>250551.65702967672</v>
      </c>
      <c r="J147" s="10">
        <f t="shared" si="9"/>
        <v>8.4387220039015087</v>
      </c>
      <c r="K147" s="11">
        <f t="shared" si="10"/>
        <v>0.25496619088565348</v>
      </c>
      <c r="L147" s="12">
        <f t="shared" si="11"/>
        <v>28.904789858835191</v>
      </c>
    </row>
    <row r="148" spans="1:12" ht="15.75" x14ac:dyDescent="0.25">
      <c r="A148" t="s">
        <v>11</v>
      </c>
      <c r="B148" s="4">
        <v>294</v>
      </c>
      <c r="C148" s="5" t="str">
        <f>VLOOKUP(B148,'[1]2019 Route Types'!$A$1:$B$351,2,FALSE)</f>
        <v>Commuter &amp; Express Bus</v>
      </c>
      <c r="D148" s="4" t="s">
        <v>12</v>
      </c>
      <c r="E148" s="6">
        <v>311276.3874900089</v>
      </c>
      <c r="F148" s="6">
        <v>47049.165371400799</v>
      </c>
      <c r="G148" s="7">
        <v>17466.794837846359</v>
      </c>
      <c r="H148" s="8">
        <v>1181.8399999999981</v>
      </c>
      <c r="I148" s="9">
        <f t="shared" si="8"/>
        <v>264227.22211860807</v>
      </c>
      <c r="J148" s="10">
        <f t="shared" si="9"/>
        <v>15.127401711165176</v>
      </c>
      <c r="K148" s="11">
        <f t="shared" si="10"/>
        <v>0.1511491628092444</v>
      </c>
      <c r="L148" s="12">
        <f t="shared" si="11"/>
        <v>14.779322782987872</v>
      </c>
    </row>
    <row r="149" spans="1:12" ht="15.75" x14ac:dyDescent="0.25">
      <c r="A149" t="s">
        <v>15</v>
      </c>
      <c r="B149" s="4">
        <v>350</v>
      </c>
      <c r="C149" s="5" t="str">
        <f>VLOOKUP(B149,'[1]2019 Route Types'!$A$1:$B$351,2,FALSE)</f>
        <v>Commuter &amp; Express Bus</v>
      </c>
      <c r="D149" s="5" t="s">
        <v>12</v>
      </c>
      <c r="E149" s="6">
        <v>81514</v>
      </c>
      <c r="F149" s="6">
        <v>7707</v>
      </c>
      <c r="G149" s="7">
        <v>5588</v>
      </c>
      <c r="H149" s="13">
        <v>387</v>
      </c>
      <c r="I149" s="9">
        <f t="shared" si="8"/>
        <v>73807</v>
      </c>
      <c r="J149" s="10">
        <f t="shared" si="9"/>
        <v>13.208124552612741</v>
      </c>
      <c r="K149" s="11">
        <f t="shared" si="10"/>
        <v>9.4548175773486759E-2</v>
      </c>
      <c r="L149" s="12">
        <f t="shared" si="11"/>
        <v>14.439276485788113</v>
      </c>
    </row>
    <row r="150" spans="1:12" ht="15.75" x14ac:dyDescent="0.25">
      <c r="A150" t="s">
        <v>11</v>
      </c>
      <c r="B150" s="4">
        <v>351</v>
      </c>
      <c r="C150" s="5" t="str">
        <f>VLOOKUP(B150,'[1]2019 Route Types'!$A$1:$B$351,2,FALSE)</f>
        <v>Commuter &amp; Express Bus</v>
      </c>
      <c r="D150" s="4" t="s">
        <v>12</v>
      </c>
      <c r="E150" s="6">
        <v>131333.31432879134</v>
      </c>
      <c r="F150" s="6">
        <v>43342.552307291349</v>
      </c>
      <c r="G150" s="7">
        <v>17047.591761738044</v>
      </c>
      <c r="H150" s="8">
        <v>408.87000000000029</v>
      </c>
      <c r="I150" s="9">
        <f t="shared" si="8"/>
        <v>87990.762021499992</v>
      </c>
      <c r="J150" s="10">
        <f t="shared" si="9"/>
        <v>5.161477541888833</v>
      </c>
      <c r="K150" s="11">
        <f t="shared" si="10"/>
        <v>0.3300194815672115</v>
      </c>
      <c r="L150" s="12">
        <f t="shared" si="11"/>
        <v>41.69440595235168</v>
      </c>
    </row>
    <row r="151" spans="1:12" ht="15.75" x14ac:dyDescent="0.25">
      <c r="A151" t="s">
        <v>11</v>
      </c>
      <c r="B151" s="4">
        <v>353</v>
      </c>
      <c r="C151" s="5" t="str">
        <f>VLOOKUP(B151,'[1]2019 Route Types'!$A$1:$B$351,2,FALSE)</f>
        <v>Commuter &amp; Express Bus</v>
      </c>
      <c r="D151" s="4" t="s">
        <v>12</v>
      </c>
      <c r="E151" s="6">
        <v>435908.04234746099</v>
      </c>
      <c r="F151" s="6">
        <v>42363.723373035187</v>
      </c>
      <c r="G151" s="7">
        <v>12109.175035876704</v>
      </c>
      <c r="H151" s="8">
        <v>1259.2700000000043</v>
      </c>
      <c r="I151" s="9">
        <f t="shared" si="8"/>
        <v>393544.31897442578</v>
      </c>
      <c r="J151" s="10">
        <f t="shared" si="9"/>
        <v>32.499680433096749</v>
      </c>
      <c r="K151" s="11">
        <f t="shared" si="10"/>
        <v>9.7185000636595714E-2</v>
      </c>
      <c r="L151" s="12">
        <f t="shared" si="11"/>
        <v>9.6160275682551504</v>
      </c>
    </row>
    <row r="152" spans="1:12" ht="15.75" x14ac:dyDescent="0.25">
      <c r="A152" t="s">
        <v>11</v>
      </c>
      <c r="B152" s="4">
        <v>355</v>
      </c>
      <c r="C152" s="5" t="str">
        <f>VLOOKUP(B152,'[1]2019 Route Types'!$A$1:$B$351,2,FALSE)</f>
        <v>Commuter &amp; Express Bus</v>
      </c>
      <c r="D152" s="4" t="s">
        <v>12</v>
      </c>
      <c r="E152" s="6">
        <v>374754.32761180756</v>
      </c>
      <c r="F152" s="6">
        <v>158404.56566155795</v>
      </c>
      <c r="G152" s="7">
        <v>55514.302214387004</v>
      </c>
      <c r="H152" s="8">
        <v>1145.7799999999997</v>
      </c>
      <c r="I152" s="9">
        <f t="shared" si="8"/>
        <v>216349.76195024961</v>
      </c>
      <c r="J152" s="10">
        <f t="shared" si="9"/>
        <v>3.8971896127729897</v>
      </c>
      <c r="K152" s="11">
        <f t="shared" si="10"/>
        <v>0.42268908986594189</v>
      </c>
      <c r="L152" s="12">
        <f t="shared" si="11"/>
        <v>48.451100747427091</v>
      </c>
    </row>
    <row r="153" spans="1:12" ht="15.75" x14ac:dyDescent="0.25">
      <c r="A153" t="s">
        <v>11</v>
      </c>
      <c r="B153" s="4">
        <v>361</v>
      </c>
      <c r="C153" s="5" t="str">
        <f>VLOOKUP(B153,'[1]2019 Route Types'!$A$1:$B$351,2,FALSE)</f>
        <v>Commuter &amp; Express Bus</v>
      </c>
      <c r="D153" s="4" t="s">
        <v>12</v>
      </c>
      <c r="E153" s="6">
        <v>188560.71769257478</v>
      </c>
      <c r="F153" s="6">
        <v>35116.653711506042</v>
      </c>
      <c r="G153" s="7">
        <v>13130.485511273379</v>
      </c>
      <c r="H153" s="8">
        <v>579.14000000000044</v>
      </c>
      <c r="I153" s="9">
        <f t="shared" si="8"/>
        <v>153444.06398106873</v>
      </c>
      <c r="J153" s="10">
        <f t="shared" si="9"/>
        <v>11.686092174529799</v>
      </c>
      <c r="K153" s="11">
        <f t="shared" si="10"/>
        <v>0.18623525695717524</v>
      </c>
      <c r="L153" s="12">
        <f t="shared" si="11"/>
        <v>22.672385798379267</v>
      </c>
    </row>
    <row r="154" spans="1:12" ht="15.75" x14ac:dyDescent="0.25">
      <c r="A154" t="s">
        <v>11</v>
      </c>
      <c r="B154" s="4">
        <v>363</v>
      </c>
      <c r="C154" s="5" t="s">
        <v>16</v>
      </c>
      <c r="D154" s="4" t="s">
        <v>12</v>
      </c>
      <c r="E154" s="6">
        <v>181027.13990958931</v>
      </c>
      <c r="F154" s="6">
        <v>0</v>
      </c>
      <c r="G154" s="7">
        <v>2579.9734033657937</v>
      </c>
      <c r="H154" s="8">
        <v>522.05999999999892</v>
      </c>
      <c r="I154" s="9">
        <f t="shared" si="8"/>
        <v>181027.13990958931</v>
      </c>
      <c r="J154" s="10">
        <f t="shared" si="9"/>
        <v>70.166281432755895</v>
      </c>
      <c r="K154" s="11">
        <f t="shared" si="10"/>
        <v>0</v>
      </c>
      <c r="L154" s="12">
        <f t="shared" si="11"/>
        <v>4.9419097486223791</v>
      </c>
    </row>
    <row r="155" spans="1:12" ht="15.75" x14ac:dyDescent="0.25">
      <c r="A155" t="s">
        <v>15</v>
      </c>
      <c r="B155" s="4">
        <v>364</v>
      </c>
      <c r="C155" s="5" t="str">
        <f>VLOOKUP(B155,'[1]2019 Route Types'!$A$1:$B$351,2,FALSE)</f>
        <v>Commuter &amp; Express Bus</v>
      </c>
      <c r="D155" s="5" t="s">
        <v>12</v>
      </c>
      <c r="E155" s="6">
        <v>87991</v>
      </c>
      <c r="F155" s="6">
        <v>5770</v>
      </c>
      <c r="G155" s="7">
        <v>2265</v>
      </c>
      <c r="H155" s="13">
        <v>792</v>
      </c>
      <c r="I155" s="9">
        <f t="shared" si="8"/>
        <v>82221</v>
      </c>
      <c r="J155" s="10">
        <f t="shared" si="9"/>
        <v>36.300662251655631</v>
      </c>
      <c r="K155" s="11">
        <f t="shared" si="10"/>
        <v>6.5574888340853038E-2</v>
      </c>
      <c r="L155" s="12">
        <f t="shared" si="11"/>
        <v>2.8598484848484849</v>
      </c>
    </row>
    <row r="156" spans="1:12" ht="15.75" x14ac:dyDescent="0.25">
      <c r="A156" t="s">
        <v>11</v>
      </c>
      <c r="B156" s="4">
        <v>365</v>
      </c>
      <c r="C156" s="5" t="str">
        <f>VLOOKUP(B156,'[1]2019 Route Types'!$A$1:$B$351,2,FALSE)</f>
        <v>Commuter &amp; Express Bus</v>
      </c>
      <c r="D156" s="4" t="s">
        <v>12</v>
      </c>
      <c r="E156" s="6">
        <v>333895.98908933246</v>
      </c>
      <c r="F156" s="6">
        <v>113957.3292815117</v>
      </c>
      <c r="G156" s="7">
        <v>38965.4371475312</v>
      </c>
      <c r="H156" s="8">
        <v>926.30000000000098</v>
      </c>
      <c r="I156" s="9">
        <f t="shared" si="8"/>
        <v>219938.65980782075</v>
      </c>
      <c r="J156" s="10">
        <f t="shared" si="9"/>
        <v>5.6444550840039982</v>
      </c>
      <c r="K156" s="11">
        <f t="shared" si="10"/>
        <v>0.34129589155089524</v>
      </c>
      <c r="L156" s="12">
        <f t="shared" si="11"/>
        <v>42.065677585589071</v>
      </c>
    </row>
    <row r="157" spans="1:12" ht="15.75" x14ac:dyDescent="0.25">
      <c r="A157" t="s">
        <v>11</v>
      </c>
      <c r="B157" s="4">
        <v>375</v>
      </c>
      <c r="C157" s="5" t="str">
        <f>VLOOKUP(B157,'[1]2019 Route Types'!$A$1:$B$351,2,FALSE)</f>
        <v>Commuter &amp; Express Bus</v>
      </c>
      <c r="D157" s="4" t="s">
        <v>12</v>
      </c>
      <c r="E157" s="6">
        <v>279745.82583089388</v>
      </c>
      <c r="F157" s="6">
        <v>119761.45700298133</v>
      </c>
      <c r="G157" s="7">
        <v>40537.732695861567</v>
      </c>
      <c r="H157" s="8">
        <v>783.51999999999896</v>
      </c>
      <c r="I157" s="9">
        <f t="shared" si="8"/>
        <v>159984.36882791255</v>
      </c>
      <c r="J157" s="10">
        <f t="shared" si="9"/>
        <v>3.9465544367814411</v>
      </c>
      <c r="K157" s="11">
        <f t="shared" si="10"/>
        <v>0.42810811080833439</v>
      </c>
      <c r="L157" s="12">
        <f t="shared" si="11"/>
        <v>51.737968010850544</v>
      </c>
    </row>
    <row r="158" spans="1:12" ht="15.75" x14ac:dyDescent="0.25">
      <c r="A158" t="s">
        <v>11</v>
      </c>
      <c r="B158" s="4">
        <v>415</v>
      </c>
      <c r="C158" s="5" t="str">
        <f>VLOOKUP(B158,'[1]2019 Route Types'!$A$1:$B$351,2,FALSE)</f>
        <v>Suburban Local</v>
      </c>
      <c r="D158" s="4" t="s">
        <v>12</v>
      </c>
      <c r="E158" s="6">
        <v>14271.258459571382</v>
      </c>
      <c r="F158" s="6">
        <v>91.649585839930026</v>
      </c>
      <c r="G158" s="7">
        <v>378.30521502457475</v>
      </c>
      <c r="H158" s="8">
        <v>55.640000000000008</v>
      </c>
      <c r="I158" s="9">
        <f t="shared" si="8"/>
        <v>14179.608873731451</v>
      </c>
      <c r="J158" s="10">
        <f t="shared" si="9"/>
        <v>37.481928111433362</v>
      </c>
      <c r="K158" s="11">
        <f t="shared" si="10"/>
        <v>6.4219694499655635E-3</v>
      </c>
      <c r="L158" s="12">
        <f t="shared" si="11"/>
        <v>6.7991591485365692</v>
      </c>
    </row>
    <row r="159" spans="1:12" ht="15.75" x14ac:dyDescent="0.25">
      <c r="A159" t="s">
        <v>15</v>
      </c>
      <c r="B159" s="4">
        <v>417</v>
      </c>
      <c r="C159" s="5" t="str">
        <f>VLOOKUP(B159,'[1]2019 Route Types'!$A$1:$B$351,2,FALSE)</f>
        <v>Commuter &amp; Express Bus</v>
      </c>
      <c r="D159" s="5" t="s">
        <v>12</v>
      </c>
      <c r="E159" s="6">
        <v>18002</v>
      </c>
      <c r="F159" s="6">
        <v>1108</v>
      </c>
      <c r="G159" s="7">
        <v>595</v>
      </c>
      <c r="H159" s="13">
        <v>146</v>
      </c>
      <c r="I159" s="9">
        <f t="shared" si="8"/>
        <v>16894</v>
      </c>
      <c r="J159" s="10">
        <f t="shared" si="9"/>
        <v>28.393277310924368</v>
      </c>
      <c r="K159" s="11">
        <f t="shared" si="10"/>
        <v>6.1548716809243419E-2</v>
      </c>
      <c r="L159" s="12">
        <f t="shared" si="11"/>
        <v>4.0753424657534243</v>
      </c>
    </row>
    <row r="160" spans="1:12" ht="15.75" x14ac:dyDescent="0.25">
      <c r="A160" t="s">
        <v>18</v>
      </c>
      <c r="B160" s="4">
        <v>420</v>
      </c>
      <c r="C160" s="5" t="str">
        <f>VLOOKUP(B160,'[1]2019 Route Types'!$A$1:$B$351,2,FALSE)</f>
        <v>Suburban Local</v>
      </c>
      <c r="D160" s="5" t="s">
        <v>12</v>
      </c>
      <c r="E160" s="6">
        <v>393983.93726134498</v>
      </c>
      <c r="F160" s="6">
        <v>3387.800747733198</v>
      </c>
      <c r="G160" s="7">
        <v>5564</v>
      </c>
      <c r="H160" s="14">
        <v>2164.5759999999996</v>
      </c>
      <c r="I160" s="9">
        <f t="shared" si="8"/>
        <v>390596.13651361177</v>
      </c>
      <c r="J160" s="10">
        <f t="shared" si="9"/>
        <v>70.200599660965452</v>
      </c>
      <c r="K160" s="11">
        <f t="shared" si="10"/>
        <v>8.5988296154468277E-3</v>
      </c>
      <c r="L160" s="12">
        <f t="shared" si="11"/>
        <v>2.5704803157754688</v>
      </c>
    </row>
    <row r="161" spans="1:12" ht="15.75" x14ac:dyDescent="0.25">
      <c r="A161" t="s">
        <v>18</v>
      </c>
      <c r="B161" s="4">
        <v>420</v>
      </c>
      <c r="C161" s="5" t="str">
        <f>VLOOKUP(B161,'[1]2019 Route Types'!$A$1:$B$351,2,FALSE)</f>
        <v>Suburban Local</v>
      </c>
      <c r="D161" s="5" t="s">
        <v>13</v>
      </c>
      <c r="E161" s="6">
        <v>67442.796049026394</v>
      </c>
      <c r="F161" s="6">
        <v>314.54571411183133</v>
      </c>
      <c r="G161" s="7">
        <v>502</v>
      </c>
      <c r="H161" s="14">
        <v>290.23199999999986</v>
      </c>
      <c r="I161" s="9">
        <f t="shared" si="8"/>
        <v>67128.25033491457</v>
      </c>
      <c r="J161" s="10">
        <f t="shared" si="9"/>
        <v>133.72161421297724</v>
      </c>
      <c r="K161" s="11">
        <f t="shared" si="10"/>
        <v>4.6638889924311214E-3</v>
      </c>
      <c r="L161" s="12">
        <f t="shared" si="11"/>
        <v>1.7296507621489023</v>
      </c>
    </row>
    <row r="162" spans="1:12" ht="15.75" x14ac:dyDescent="0.25">
      <c r="A162" t="s">
        <v>18</v>
      </c>
      <c r="B162" s="4">
        <v>420</v>
      </c>
      <c r="C162" s="5" t="str">
        <f>VLOOKUP(B162,'[1]2019 Route Types'!$A$1:$B$351,2,FALSE)</f>
        <v>Suburban Local</v>
      </c>
      <c r="D162" s="5" t="s">
        <v>14</v>
      </c>
      <c r="E162" s="6">
        <v>72147.228105849121</v>
      </c>
      <c r="F162" s="6">
        <v>216.14891146409062</v>
      </c>
      <c r="G162" s="7">
        <v>477</v>
      </c>
      <c r="H162" s="14">
        <v>310.24799999999993</v>
      </c>
      <c r="I162" s="9">
        <f t="shared" si="8"/>
        <v>71931.079194385034</v>
      </c>
      <c r="J162" s="10">
        <f t="shared" si="9"/>
        <v>150.79890816432922</v>
      </c>
      <c r="K162" s="11">
        <f t="shared" si="10"/>
        <v>2.9959420082913343E-3</v>
      </c>
      <c r="L162" s="12">
        <f t="shared" si="11"/>
        <v>1.5374796936644237</v>
      </c>
    </row>
    <row r="163" spans="1:12" ht="15.75" x14ac:dyDescent="0.25">
      <c r="A163" t="s">
        <v>18</v>
      </c>
      <c r="B163" s="4">
        <v>421</v>
      </c>
      <c r="C163" s="5" t="str">
        <f>VLOOKUP(B163,'[1]2019 Route Types'!$A$1:$B$351,2,FALSE)</f>
        <v>Suburban Local</v>
      </c>
      <c r="D163" s="5" t="s">
        <v>12</v>
      </c>
      <c r="E163" s="6">
        <v>32994.595126271233</v>
      </c>
      <c r="F163" s="6">
        <v>398.31832352858095</v>
      </c>
      <c r="G163" s="7">
        <v>637</v>
      </c>
      <c r="H163" s="14">
        <v>257.71199999999999</v>
      </c>
      <c r="I163" s="9">
        <f t="shared" si="8"/>
        <v>32596.276802742654</v>
      </c>
      <c r="J163" s="10">
        <f t="shared" si="9"/>
        <v>51.171549140883286</v>
      </c>
      <c r="K163" s="11">
        <f t="shared" si="10"/>
        <v>1.2072229466802234E-2</v>
      </c>
      <c r="L163" s="12">
        <f t="shared" si="11"/>
        <v>2.4717514124293785</v>
      </c>
    </row>
    <row r="164" spans="1:12" ht="15.75" x14ac:dyDescent="0.25">
      <c r="A164" t="s">
        <v>18</v>
      </c>
      <c r="B164" s="4">
        <v>426</v>
      </c>
      <c r="C164" s="5" t="str">
        <f>VLOOKUP(B164,'[1]2019 Route Types'!$A$1:$B$351,2,FALSE)</f>
        <v>Suburban Local</v>
      </c>
      <c r="D164" s="5" t="s">
        <v>12</v>
      </c>
      <c r="E164" s="6">
        <v>40076.652445366017</v>
      </c>
      <c r="F164" s="6">
        <v>2977.3721857713649</v>
      </c>
      <c r="G164" s="7">
        <v>1603</v>
      </c>
      <c r="H164" s="14">
        <v>179.42399999999998</v>
      </c>
      <c r="I164" s="9">
        <f t="shared" si="8"/>
        <v>37099.280259594649</v>
      </c>
      <c r="J164" s="10">
        <f t="shared" si="9"/>
        <v>23.143655807607391</v>
      </c>
      <c r="K164" s="11">
        <f t="shared" si="10"/>
        <v>7.4291938175979871E-2</v>
      </c>
      <c r="L164" s="12">
        <f t="shared" si="11"/>
        <v>8.9341448189762804</v>
      </c>
    </row>
    <row r="165" spans="1:12" ht="15.75" x14ac:dyDescent="0.25">
      <c r="A165" t="s">
        <v>18</v>
      </c>
      <c r="B165" s="4">
        <v>436</v>
      </c>
      <c r="C165" s="5" t="str">
        <f>VLOOKUP(B165,'[1]2019 Route Types'!$A$1:$B$351,2,FALSE)</f>
        <v>Suburban Local</v>
      </c>
      <c r="D165" s="5" t="s">
        <v>12</v>
      </c>
      <c r="E165" s="6">
        <v>337721.2598358203</v>
      </c>
      <c r="F165" s="6">
        <v>14537.611357288864</v>
      </c>
      <c r="G165" s="7">
        <v>10419</v>
      </c>
      <c r="H165" s="14">
        <v>946.495</v>
      </c>
      <c r="I165" s="9">
        <f t="shared" si="8"/>
        <v>323183.64847853145</v>
      </c>
      <c r="J165" s="10">
        <f t="shared" si="9"/>
        <v>31.018682069155528</v>
      </c>
      <c r="K165" s="11">
        <f t="shared" si="10"/>
        <v>4.3046183602288388E-2</v>
      </c>
      <c r="L165" s="12">
        <f t="shared" si="11"/>
        <v>11.007982081257692</v>
      </c>
    </row>
    <row r="166" spans="1:12" ht="15.75" x14ac:dyDescent="0.25">
      <c r="A166" t="s">
        <v>18</v>
      </c>
      <c r="B166" s="4">
        <v>440</v>
      </c>
      <c r="C166" s="5" t="str">
        <f>VLOOKUP(B166,'[1]2019 Route Types'!$A$1:$B$351,2,FALSE)</f>
        <v>Suburban Local</v>
      </c>
      <c r="D166" s="5" t="s">
        <v>12</v>
      </c>
      <c r="E166" s="6">
        <v>1084916.6102368238</v>
      </c>
      <c r="F166" s="6">
        <v>15920.32070095684</v>
      </c>
      <c r="G166" s="7">
        <v>19934</v>
      </c>
      <c r="H166" s="14">
        <v>5012.5529999999999</v>
      </c>
      <c r="I166" s="9">
        <f t="shared" si="8"/>
        <v>1068996.2895358671</v>
      </c>
      <c r="J166" s="10">
        <f t="shared" si="9"/>
        <v>53.626782860232119</v>
      </c>
      <c r="K166" s="11">
        <f t="shared" si="10"/>
        <v>1.4674234453357325E-2</v>
      </c>
      <c r="L166" s="12">
        <f t="shared" si="11"/>
        <v>3.9768158062368619</v>
      </c>
    </row>
    <row r="167" spans="1:12" ht="15.75" x14ac:dyDescent="0.25">
      <c r="A167" t="s">
        <v>18</v>
      </c>
      <c r="B167" s="4">
        <v>440</v>
      </c>
      <c r="C167" s="5" t="str">
        <f>VLOOKUP(B167,'[1]2019 Route Types'!$A$1:$B$351,2,FALSE)</f>
        <v>Suburban Local</v>
      </c>
      <c r="D167" s="5" t="s">
        <v>13</v>
      </c>
      <c r="E167" s="6">
        <v>177458.39691442106</v>
      </c>
      <c r="F167" s="6">
        <v>1814.9554343225786</v>
      </c>
      <c r="G167" s="7">
        <v>2636</v>
      </c>
      <c r="H167" s="14">
        <v>827.64100000000019</v>
      </c>
      <c r="I167" s="9">
        <f t="shared" si="8"/>
        <v>175643.44148009847</v>
      </c>
      <c r="J167" s="10">
        <f t="shared" si="9"/>
        <v>66.632565053148127</v>
      </c>
      <c r="K167" s="11">
        <f t="shared" si="10"/>
        <v>1.0227498196086135E-2</v>
      </c>
      <c r="L167" s="12">
        <f t="shared" si="11"/>
        <v>3.184955796051669</v>
      </c>
    </row>
    <row r="168" spans="1:12" ht="15.75" x14ac:dyDescent="0.25">
      <c r="A168" t="s">
        <v>18</v>
      </c>
      <c r="B168" s="4">
        <v>440</v>
      </c>
      <c r="C168" s="5" t="str">
        <f>VLOOKUP(B168,'[1]2019 Route Types'!$A$1:$B$351,2,FALSE)</f>
        <v>Suburban Local</v>
      </c>
      <c r="D168" s="5" t="s">
        <v>14</v>
      </c>
      <c r="E168" s="6">
        <v>190903.66222676635</v>
      </c>
      <c r="F168" s="6">
        <v>1437.9588807171804</v>
      </c>
      <c r="G168" s="7">
        <v>2372</v>
      </c>
      <c r="H168" s="14">
        <v>890.38900000000024</v>
      </c>
      <c r="I168" s="9">
        <f t="shared" si="8"/>
        <v>189465.70334604918</v>
      </c>
      <c r="J168" s="10">
        <f t="shared" si="9"/>
        <v>79.875928897997127</v>
      </c>
      <c r="K168" s="11">
        <f t="shared" si="10"/>
        <v>7.5323797560734596E-3</v>
      </c>
      <c r="L168" s="12">
        <f t="shared" si="11"/>
        <v>2.6640041599795139</v>
      </c>
    </row>
    <row r="169" spans="1:12" ht="15.75" x14ac:dyDescent="0.25">
      <c r="A169" t="s">
        <v>18</v>
      </c>
      <c r="B169" s="4">
        <v>442</v>
      </c>
      <c r="C169" s="5" t="str">
        <f>VLOOKUP(B169,'[1]2019 Route Types'!$A$1:$B$351,2,FALSE)</f>
        <v>Suburban Local</v>
      </c>
      <c r="D169" s="5" t="s">
        <v>12</v>
      </c>
      <c r="E169" s="6">
        <v>417766.30566558812</v>
      </c>
      <c r="F169" s="6">
        <v>7677.6013809690885</v>
      </c>
      <c r="G169" s="7">
        <v>8544</v>
      </c>
      <c r="H169" s="14">
        <v>2433.5969999999993</v>
      </c>
      <c r="I169" s="9">
        <f t="shared" si="8"/>
        <v>410088.70428461902</v>
      </c>
      <c r="J169" s="10">
        <f t="shared" si="9"/>
        <v>47.997273441551854</v>
      </c>
      <c r="K169" s="11">
        <f t="shared" si="10"/>
        <v>1.8377741997974397E-2</v>
      </c>
      <c r="L169" s="12">
        <f t="shared" si="11"/>
        <v>3.5108524542066752</v>
      </c>
    </row>
    <row r="170" spans="1:12" ht="15.75" x14ac:dyDescent="0.25">
      <c r="A170" t="s">
        <v>18</v>
      </c>
      <c r="B170" s="4">
        <v>442</v>
      </c>
      <c r="C170" s="5" t="str">
        <f>VLOOKUP(B170,'[1]2019 Route Types'!$A$1:$B$351,2,FALSE)</f>
        <v>Suburban Local</v>
      </c>
      <c r="D170" s="5" t="s">
        <v>13</v>
      </c>
      <c r="E170" s="6">
        <v>78843.970776730552</v>
      </c>
      <c r="F170" s="6">
        <v>735.65141367972751</v>
      </c>
      <c r="G170" s="7">
        <v>997</v>
      </c>
      <c r="H170" s="14">
        <v>383.81699999999984</v>
      </c>
      <c r="I170" s="9">
        <f t="shared" si="8"/>
        <v>78108.319363050818</v>
      </c>
      <c r="J170" s="10">
        <f t="shared" si="9"/>
        <v>78.343349411284677</v>
      </c>
      <c r="K170" s="11">
        <f t="shared" si="10"/>
        <v>9.3304713909315492E-3</v>
      </c>
      <c r="L170" s="12">
        <f t="shared" si="11"/>
        <v>2.597592081643076</v>
      </c>
    </row>
    <row r="171" spans="1:12" ht="15.75" x14ac:dyDescent="0.25">
      <c r="A171" t="s">
        <v>18</v>
      </c>
      <c r="B171" s="4">
        <v>442</v>
      </c>
      <c r="C171" s="5" t="str">
        <f>VLOOKUP(B171,'[1]2019 Route Types'!$A$1:$B$351,2,FALSE)</f>
        <v>Suburban Local</v>
      </c>
      <c r="D171" s="5" t="s">
        <v>14</v>
      </c>
      <c r="E171" s="6">
        <v>83500.549710166742</v>
      </c>
      <c r="F171" s="6">
        <v>739.30103528819086</v>
      </c>
      <c r="G171" s="7">
        <v>931</v>
      </c>
      <c r="H171" s="14">
        <v>406.33299999999991</v>
      </c>
      <c r="I171" s="9">
        <f t="shared" si="8"/>
        <v>82761.248674878545</v>
      </c>
      <c r="J171" s="10">
        <f t="shared" si="9"/>
        <v>88.895003947237967</v>
      </c>
      <c r="K171" s="11">
        <f t="shared" si="10"/>
        <v>8.8538463262137785E-3</v>
      </c>
      <c r="L171" s="12">
        <f t="shared" si="11"/>
        <v>2.2912241929648838</v>
      </c>
    </row>
    <row r="172" spans="1:12" ht="15.75" x14ac:dyDescent="0.25">
      <c r="A172" t="s">
        <v>18</v>
      </c>
      <c r="B172" s="4">
        <v>444</v>
      </c>
      <c r="C172" s="5" t="str">
        <f>VLOOKUP(B172,'[1]2019 Route Types'!$A$1:$B$351,2,FALSE)</f>
        <v>Suburban Local</v>
      </c>
      <c r="D172" s="5" t="s">
        <v>12</v>
      </c>
      <c r="E172" s="6">
        <v>2498294.099012123</v>
      </c>
      <c r="F172" s="6">
        <v>89244.954055102018</v>
      </c>
      <c r="G172" s="7">
        <v>103770</v>
      </c>
      <c r="H172" s="14">
        <v>12203.177999999998</v>
      </c>
      <c r="I172" s="9">
        <f t="shared" si="8"/>
        <v>2409049.1449570209</v>
      </c>
      <c r="J172" s="10">
        <f t="shared" si="9"/>
        <v>23.215275560923399</v>
      </c>
      <c r="K172" s="11">
        <f t="shared" si="10"/>
        <v>3.5722357143777153E-2</v>
      </c>
      <c r="L172" s="12">
        <f t="shared" si="11"/>
        <v>8.5035226069799208</v>
      </c>
    </row>
    <row r="173" spans="1:12" ht="15.75" x14ac:dyDescent="0.25">
      <c r="A173" t="s">
        <v>18</v>
      </c>
      <c r="B173" s="4">
        <v>444</v>
      </c>
      <c r="C173" s="5" t="str">
        <f>VLOOKUP(B173,'[1]2019 Route Types'!$A$1:$B$351,2,FALSE)</f>
        <v>Suburban Local</v>
      </c>
      <c r="D173" s="5" t="s">
        <v>13</v>
      </c>
      <c r="E173" s="6">
        <v>289197.45375117473</v>
      </c>
      <c r="F173" s="6">
        <v>10201.298948596042</v>
      </c>
      <c r="G173" s="7">
        <v>13910</v>
      </c>
      <c r="H173" s="14">
        <v>1269.1379999999999</v>
      </c>
      <c r="I173" s="9">
        <f t="shared" si="8"/>
        <v>278996.15480257868</v>
      </c>
      <c r="J173" s="10">
        <f t="shared" si="9"/>
        <v>20.057236146842463</v>
      </c>
      <c r="K173" s="11">
        <f t="shared" si="10"/>
        <v>3.5274511639971882E-2</v>
      </c>
      <c r="L173" s="12">
        <f t="shared" si="11"/>
        <v>10.960195030012498</v>
      </c>
    </row>
    <row r="174" spans="1:12" ht="15.75" x14ac:dyDescent="0.25">
      <c r="A174" t="s">
        <v>18</v>
      </c>
      <c r="B174" s="4">
        <v>444</v>
      </c>
      <c r="C174" s="5" t="str">
        <f>VLOOKUP(B174,'[1]2019 Route Types'!$A$1:$B$351,2,FALSE)</f>
        <v>Suburban Local</v>
      </c>
      <c r="D174" s="5" t="s">
        <v>14</v>
      </c>
      <c r="E174" s="6">
        <v>311097.42538631283</v>
      </c>
      <c r="F174" s="6">
        <v>8710.9848824891687</v>
      </c>
      <c r="G174" s="7">
        <v>11907</v>
      </c>
      <c r="H174" s="14">
        <v>1364.922</v>
      </c>
      <c r="I174" s="9">
        <f t="shared" si="8"/>
        <v>302386.44050382363</v>
      </c>
      <c r="J174" s="10">
        <f t="shared" si="9"/>
        <v>25.395686613237896</v>
      </c>
      <c r="K174" s="11">
        <f t="shared" si="10"/>
        <v>2.8000826016711937E-2</v>
      </c>
      <c r="L174" s="12">
        <f t="shared" si="11"/>
        <v>8.7235754131005283</v>
      </c>
    </row>
    <row r="175" spans="1:12" ht="15.75" x14ac:dyDescent="0.25">
      <c r="A175" t="s">
        <v>18</v>
      </c>
      <c r="B175" s="4">
        <v>445</v>
      </c>
      <c r="C175" s="5" t="str">
        <f>VLOOKUP(B175,'[1]2019 Route Types'!$A$1:$B$351,2,FALSE)</f>
        <v>Suburban Local</v>
      </c>
      <c r="D175" s="5" t="s">
        <v>13</v>
      </c>
      <c r="E175" s="6">
        <v>167750.33235769952</v>
      </c>
      <c r="F175" s="6">
        <v>2912.8495059002476</v>
      </c>
      <c r="G175" s="7">
        <v>4909</v>
      </c>
      <c r="H175" s="14">
        <v>814.18599999999992</v>
      </c>
      <c r="I175" s="9">
        <f t="shared" si="8"/>
        <v>164837.48285179926</v>
      </c>
      <c r="J175" s="10">
        <f t="shared" si="9"/>
        <v>33.578627592544159</v>
      </c>
      <c r="K175" s="11">
        <f t="shared" si="10"/>
        <v>1.7364195140246182E-2</v>
      </c>
      <c r="L175" s="12">
        <f t="shared" si="11"/>
        <v>6.0293348202990478</v>
      </c>
    </row>
    <row r="176" spans="1:12" ht="15.75" x14ac:dyDescent="0.25">
      <c r="A176" t="s">
        <v>18</v>
      </c>
      <c r="B176" s="4">
        <v>445</v>
      </c>
      <c r="C176" s="5" t="str">
        <f>VLOOKUP(B176,'[1]2019 Route Types'!$A$1:$B$351,2,FALSE)</f>
        <v>Suburban Local</v>
      </c>
      <c r="D176" s="5" t="s">
        <v>14</v>
      </c>
      <c r="E176" s="6">
        <v>180454.05683796696</v>
      </c>
      <c r="F176" s="6">
        <v>2553.9646655953306</v>
      </c>
      <c r="G176" s="7">
        <v>4135</v>
      </c>
      <c r="H176" s="14">
        <v>875.6339999999999</v>
      </c>
      <c r="I176" s="9">
        <f t="shared" si="8"/>
        <v>177900.09217237163</v>
      </c>
      <c r="J176" s="10">
        <f t="shared" si="9"/>
        <v>43.022996897792417</v>
      </c>
      <c r="K176" s="11">
        <f t="shared" si="10"/>
        <v>1.4152991128864357E-2</v>
      </c>
      <c r="L176" s="12">
        <f t="shared" si="11"/>
        <v>4.7222926473846387</v>
      </c>
    </row>
    <row r="177" spans="1:12" ht="15.75" x14ac:dyDescent="0.25">
      <c r="A177" t="s">
        <v>18</v>
      </c>
      <c r="B177" s="4">
        <v>446</v>
      </c>
      <c r="C177" s="5" t="str">
        <f>VLOOKUP(B177,'[1]2019 Route Types'!$A$1:$B$351,2,FALSE)</f>
        <v>Suburban Local</v>
      </c>
      <c r="D177" s="5" t="s">
        <v>12</v>
      </c>
      <c r="E177" s="6">
        <v>1414856.4791524822</v>
      </c>
      <c r="F177" s="6">
        <v>36960.318633169678</v>
      </c>
      <c r="G177" s="7">
        <v>35220</v>
      </c>
      <c r="H177" s="14">
        <v>6901.8179999999993</v>
      </c>
      <c r="I177" s="9">
        <f t="shared" si="8"/>
        <v>1377896.1605193126</v>
      </c>
      <c r="J177" s="10">
        <f t="shared" si="9"/>
        <v>39.122548566703934</v>
      </c>
      <c r="K177" s="11">
        <f t="shared" si="10"/>
        <v>2.6123016134689082E-2</v>
      </c>
      <c r="L177" s="12">
        <f t="shared" si="11"/>
        <v>5.1030032956534068</v>
      </c>
    </row>
    <row r="178" spans="1:12" ht="15.75" x14ac:dyDescent="0.25">
      <c r="A178" t="s">
        <v>11</v>
      </c>
      <c r="B178" s="4">
        <v>452</v>
      </c>
      <c r="C178" s="5" t="str">
        <f>VLOOKUP(B178,'[1]2019 Route Types'!$A$1:$B$351,2,FALSE)</f>
        <v>Commuter &amp; Express Bus</v>
      </c>
      <c r="D178" s="4" t="s">
        <v>12</v>
      </c>
      <c r="E178" s="6">
        <v>66797.036890940959</v>
      </c>
      <c r="F178" s="6">
        <v>19515.620929801273</v>
      </c>
      <c r="G178" s="7">
        <v>6762.9157508747558</v>
      </c>
      <c r="H178" s="8">
        <v>271.44000000000005</v>
      </c>
      <c r="I178" s="9">
        <f t="shared" si="8"/>
        <v>47281.41596113969</v>
      </c>
      <c r="J178" s="10">
        <f t="shared" si="9"/>
        <v>6.9912767958145912</v>
      </c>
      <c r="K178" s="11">
        <f t="shared" si="10"/>
        <v>0.29216297366100663</v>
      </c>
      <c r="L178" s="12">
        <f t="shared" si="11"/>
        <v>24.914956347166058</v>
      </c>
    </row>
    <row r="179" spans="1:12" ht="15.75" x14ac:dyDescent="0.25">
      <c r="A179" t="s">
        <v>18</v>
      </c>
      <c r="B179" s="4">
        <v>460</v>
      </c>
      <c r="C179" s="5" t="str">
        <f>VLOOKUP(B179,'[1]2019 Route Types'!$A$1:$B$351,2,FALSE)</f>
        <v>Commuter &amp; Express Bus</v>
      </c>
      <c r="D179" s="5" t="s">
        <v>12</v>
      </c>
      <c r="E179" s="6">
        <v>1570772.0250487819</v>
      </c>
      <c r="F179" s="6">
        <v>226828.72278950823</v>
      </c>
      <c r="G179" s="7">
        <v>101182</v>
      </c>
      <c r="H179" s="14">
        <v>4207.8420000000015</v>
      </c>
      <c r="I179" s="9">
        <f t="shared" si="8"/>
        <v>1343943.3022592736</v>
      </c>
      <c r="J179" s="10">
        <f t="shared" si="9"/>
        <v>13.282434645087799</v>
      </c>
      <c r="K179" s="11">
        <f t="shared" si="10"/>
        <v>0.14440588396808496</v>
      </c>
      <c r="L179" s="12">
        <f t="shared" si="11"/>
        <v>24.046054961189125</v>
      </c>
    </row>
    <row r="180" spans="1:12" ht="15.75" x14ac:dyDescent="0.25">
      <c r="A180" t="s">
        <v>18</v>
      </c>
      <c r="B180" s="4">
        <v>464</v>
      </c>
      <c r="C180" s="5" t="str">
        <f>VLOOKUP(B180,'[1]2019 Route Types'!$A$1:$B$351,2,FALSE)</f>
        <v>Commuter &amp; Express Bus</v>
      </c>
      <c r="D180" s="5" t="s">
        <v>12</v>
      </c>
      <c r="E180" s="6">
        <v>283647.82042380527</v>
      </c>
      <c r="F180" s="6">
        <v>26483.010796352253</v>
      </c>
      <c r="G180" s="7">
        <v>10001</v>
      </c>
      <c r="H180" s="14">
        <v>1062.5999999999999</v>
      </c>
      <c r="I180" s="9">
        <f t="shared" si="8"/>
        <v>257164.80962745301</v>
      </c>
      <c r="J180" s="10">
        <f t="shared" si="9"/>
        <v>25.713909571788122</v>
      </c>
      <c r="K180" s="11">
        <f t="shared" si="10"/>
        <v>9.3365818065456407E-2</v>
      </c>
      <c r="L180" s="12">
        <f t="shared" si="11"/>
        <v>9.4118200639939786</v>
      </c>
    </row>
    <row r="181" spans="1:12" ht="15.75" x14ac:dyDescent="0.25">
      <c r="A181" t="s">
        <v>18</v>
      </c>
      <c r="B181" s="4">
        <v>465</v>
      </c>
      <c r="C181" s="5" t="str">
        <f>VLOOKUP(B181,'[1]2019 Route Types'!$A$1:$B$351,2,FALSE)</f>
        <v>Commuter &amp; Express Bus</v>
      </c>
      <c r="D181" s="5" t="s">
        <v>12</v>
      </c>
      <c r="E181" s="6">
        <v>973180.58125793491</v>
      </c>
      <c r="F181" s="6">
        <v>107528.64019843091</v>
      </c>
      <c r="G181" s="7">
        <v>49123</v>
      </c>
      <c r="H181" s="14">
        <v>3845.125</v>
      </c>
      <c r="I181" s="9">
        <f t="shared" si="8"/>
        <v>865651.94105950405</v>
      </c>
      <c r="J181" s="10">
        <f t="shared" si="9"/>
        <v>17.622130998910979</v>
      </c>
      <c r="K181" s="11">
        <f t="shared" si="10"/>
        <v>0.11049197062629343</v>
      </c>
      <c r="L181" s="12">
        <f t="shared" si="11"/>
        <v>12.775397418809531</v>
      </c>
    </row>
    <row r="182" spans="1:12" ht="15.75" x14ac:dyDescent="0.25">
      <c r="A182" t="s">
        <v>11</v>
      </c>
      <c r="B182" s="4">
        <v>467</v>
      </c>
      <c r="C182" s="5" t="str">
        <f>VLOOKUP(B182,'[1]2019 Route Types'!$A$1:$B$351,2,FALSE)</f>
        <v>Commuter &amp; Express Bus</v>
      </c>
      <c r="D182" s="4" t="s">
        <v>12</v>
      </c>
      <c r="E182" s="6">
        <v>511578.30279746052</v>
      </c>
      <c r="F182" s="6">
        <v>207882.18330316347</v>
      </c>
      <c r="G182" s="7">
        <v>71458.787778560887</v>
      </c>
      <c r="H182" s="8">
        <v>1284.4299999999994</v>
      </c>
      <c r="I182" s="9">
        <f t="shared" si="8"/>
        <v>303696.11949429708</v>
      </c>
      <c r="J182" s="10">
        <f t="shared" si="9"/>
        <v>4.249947822168517</v>
      </c>
      <c r="K182" s="11">
        <f t="shared" si="10"/>
        <v>0.40635457400441455</v>
      </c>
      <c r="L182" s="12">
        <f t="shared" si="11"/>
        <v>55.634629974822232</v>
      </c>
    </row>
    <row r="183" spans="1:12" ht="15.75" x14ac:dyDescent="0.25">
      <c r="A183" t="s">
        <v>18</v>
      </c>
      <c r="B183" s="4">
        <v>470</v>
      </c>
      <c r="C183" s="5" t="str">
        <f>VLOOKUP(B183,'[1]2019 Route Types'!$A$1:$B$351,2,FALSE)</f>
        <v>Commuter &amp; Express Bus</v>
      </c>
      <c r="D183" s="5" t="s">
        <v>12</v>
      </c>
      <c r="E183" s="6">
        <v>489874.77087058278</v>
      </c>
      <c r="F183" s="6">
        <v>61498.756924786903</v>
      </c>
      <c r="G183" s="7">
        <v>25633</v>
      </c>
      <c r="H183" s="14">
        <v>1548.8680000000002</v>
      </c>
      <c r="I183" s="9">
        <f t="shared" si="8"/>
        <v>428376.01394579589</v>
      </c>
      <c r="J183" s="10">
        <f t="shared" si="9"/>
        <v>16.711895367135952</v>
      </c>
      <c r="K183" s="11">
        <f t="shared" si="10"/>
        <v>0.12553975134398973</v>
      </c>
      <c r="L183" s="12">
        <f t="shared" si="11"/>
        <v>16.549505832646808</v>
      </c>
    </row>
    <row r="184" spans="1:12" ht="15.75" x14ac:dyDescent="0.25">
      <c r="A184" t="s">
        <v>18</v>
      </c>
      <c r="B184" s="4">
        <v>472</v>
      </c>
      <c r="C184" s="5" t="str">
        <f>VLOOKUP(B184,'[1]2019 Route Types'!$A$1:$B$351,2,FALSE)</f>
        <v>Commuter &amp; Express Bus</v>
      </c>
      <c r="D184" s="5" t="s">
        <v>12</v>
      </c>
      <c r="E184" s="6">
        <v>218226.37054214737</v>
      </c>
      <c r="F184" s="6">
        <v>42236.55333955877</v>
      </c>
      <c r="G184" s="7">
        <v>15364</v>
      </c>
      <c r="H184" s="14">
        <v>826.78</v>
      </c>
      <c r="I184" s="9">
        <f t="shared" si="8"/>
        <v>175989.8172025886</v>
      </c>
      <c r="J184" s="10">
        <f t="shared" si="9"/>
        <v>11.4546873992833</v>
      </c>
      <c r="K184" s="11">
        <f t="shared" si="10"/>
        <v>0.19354468130789615</v>
      </c>
      <c r="L184" s="12">
        <f t="shared" si="11"/>
        <v>18.582936210358259</v>
      </c>
    </row>
    <row r="185" spans="1:12" ht="15.75" x14ac:dyDescent="0.25">
      <c r="A185" t="s">
        <v>18</v>
      </c>
      <c r="B185" s="4">
        <v>475</v>
      </c>
      <c r="C185" s="5" t="str">
        <f>VLOOKUP(B185,'[1]2019 Route Types'!$A$1:$B$351,2,FALSE)</f>
        <v>Commuter &amp; Express Bus</v>
      </c>
      <c r="D185" s="5" t="s">
        <v>12</v>
      </c>
      <c r="E185" s="6">
        <v>553032.74543025973</v>
      </c>
      <c r="F185" s="6">
        <v>30674.134932738496</v>
      </c>
      <c r="G185" s="7">
        <v>13983</v>
      </c>
      <c r="H185" s="14">
        <v>1965.8230000000001</v>
      </c>
      <c r="I185" s="9">
        <f t="shared" si="8"/>
        <v>522358.61049752124</v>
      </c>
      <c r="J185" s="10">
        <f t="shared" si="9"/>
        <v>37.356691017487037</v>
      </c>
      <c r="K185" s="11">
        <f t="shared" si="10"/>
        <v>5.5465314099753721E-2</v>
      </c>
      <c r="L185" s="12">
        <f t="shared" si="11"/>
        <v>7.1130513784811749</v>
      </c>
    </row>
    <row r="186" spans="1:12" ht="15.75" x14ac:dyDescent="0.25">
      <c r="A186" t="s">
        <v>18</v>
      </c>
      <c r="B186" s="4">
        <v>476</v>
      </c>
      <c r="C186" s="5" t="str">
        <f>VLOOKUP(B186,'[1]2019 Route Types'!$A$1:$B$351,2,FALSE)</f>
        <v>Commuter &amp; Express Bus</v>
      </c>
      <c r="D186" s="5" t="s">
        <v>12</v>
      </c>
      <c r="E186" s="6">
        <v>398040.06711363251</v>
      </c>
      <c r="F186" s="6">
        <v>45507.950416834552</v>
      </c>
      <c r="G186" s="7">
        <v>17715</v>
      </c>
      <c r="H186" s="14">
        <v>1457.3799999999997</v>
      </c>
      <c r="I186" s="9">
        <f t="shared" si="8"/>
        <v>352532.11669679795</v>
      </c>
      <c r="J186" s="10">
        <f t="shared" si="9"/>
        <v>19.900204160135363</v>
      </c>
      <c r="K186" s="11">
        <f t="shared" si="10"/>
        <v>0.11433007422301268</v>
      </c>
      <c r="L186" s="12">
        <f t="shared" si="11"/>
        <v>12.155374713527017</v>
      </c>
    </row>
    <row r="187" spans="1:12" ht="15.75" x14ac:dyDescent="0.25">
      <c r="A187" t="s">
        <v>18</v>
      </c>
      <c r="B187" s="4">
        <v>477</v>
      </c>
      <c r="C187" s="5" t="str">
        <f>VLOOKUP(B187,'[1]2019 Route Types'!$A$1:$B$351,2,FALSE)</f>
        <v>Commuter &amp; Express Bus</v>
      </c>
      <c r="D187" s="5" t="s">
        <v>12</v>
      </c>
      <c r="E187" s="6">
        <v>1420032.793599064</v>
      </c>
      <c r="F187" s="6">
        <v>195927.811309218</v>
      </c>
      <c r="G187" s="7">
        <v>83751</v>
      </c>
      <c r="H187" s="14">
        <v>4405.2970000000005</v>
      </c>
      <c r="I187" s="9">
        <f t="shared" si="8"/>
        <v>1224104.9822898461</v>
      </c>
      <c r="J187" s="10">
        <f t="shared" si="9"/>
        <v>14.61600437355788</v>
      </c>
      <c r="K187" s="11">
        <f t="shared" si="10"/>
        <v>0.13797414552141449</v>
      </c>
      <c r="L187" s="12">
        <f t="shared" si="11"/>
        <v>19.011431011348382</v>
      </c>
    </row>
    <row r="188" spans="1:12" ht="15.75" x14ac:dyDescent="0.25">
      <c r="A188" t="s">
        <v>18</v>
      </c>
      <c r="B188" s="4">
        <v>478</v>
      </c>
      <c r="C188" s="5" t="str">
        <f>VLOOKUP(B188,'[1]2019 Route Types'!$A$1:$B$351,2,FALSE)</f>
        <v>Commuter &amp; Express Bus</v>
      </c>
      <c r="D188" s="5" t="s">
        <v>12</v>
      </c>
      <c r="E188" s="6">
        <v>203458.06131253668</v>
      </c>
      <c r="F188" s="6">
        <v>33988.984145479684</v>
      </c>
      <c r="G188" s="7">
        <v>11571</v>
      </c>
      <c r="H188" s="14">
        <v>775.35199999999998</v>
      </c>
      <c r="I188" s="9">
        <f t="shared" si="8"/>
        <v>169469.077167057</v>
      </c>
      <c r="J188" s="10">
        <f t="shared" si="9"/>
        <v>14.646018249680839</v>
      </c>
      <c r="K188" s="11">
        <f t="shared" si="10"/>
        <v>0.16705646326428134</v>
      </c>
      <c r="L188" s="12">
        <f t="shared" si="11"/>
        <v>14.923544403058225</v>
      </c>
    </row>
    <row r="189" spans="1:12" ht="15.75" x14ac:dyDescent="0.25">
      <c r="A189" t="s">
        <v>18</v>
      </c>
      <c r="B189" s="4">
        <v>479</v>
      </c>
      <c r="C189" s="5" t="str">
        <f>VLOOKUP(B189,'[1]2019 Route Types'!$A$1:$B$351,2,FALSE)</f>
        <v>Commuter &amp; Express Bus</v>
      </c>
      <c r="D189" s="5" t="s">
        <v>12</v>
      </c>
      <c r="E189" s="6">
        <v>61167.932302996254</v>
      </c>
      <c r="F189" s="6">
        <v>5832.8395527243511</v>
      </c>
      <c r="G189" s="7">
        <v>2198</v>
      </c>
      <c r="H189" s="14">
        <v>240.96400000000006</v>
      </c>
      <c r="I189" s="9">
        <f t="shared" si="8"/>
        <v>55335.092750271906</v>
      </c>
      <c r="J189" s="10">
        <f t="shared" si="9"/>
        <v>25.175201433244727</v>
      </c>
      <c r="K189" s="11">
        <f t="shared" si="10"/>
        <v>9.5357801598250774E-2</v>
      </c>
      <c r="L189" s="12">
        <f t="shared" si="11"/>
        <v>9.1216945269832816</v>
      </c>
    </row>
    <row r="190" spans="1:12" ht="15.75" x14ac:dyDescent="0.25">
      <c r="A190" t="s">
        <v>18</v>
      </c>
      <c r="B190" s="4">
        <v>480</v>
      </c>
      <c r="C190" s="5" t="str">
        <f>VLOOKUP(B190,'[1]2019 Route Types'!$A$1:$B$351,2,FALSE)</f>
        <v>Commuter &amp; Express Bus</v>
      </c>
      <c r="D190" s="5" t="s">
        <v>12</v>
      </c>
      <c r="E190" s="6">
        <v>590210.34659916919</v>
      </c>
      <c r="F190" s="6">
        <v>76927.134297229422</v>
      </c>
      <c r="G190" s="7">
        <v>31838</v>
      </c>
      <c r="H190" s="14">
        <v>1870.9599999999998</v>
      </c>
      <c r="I190" s="9">
        <f t="shared" si="8"/>
        <v>513283.21230193978</v>
      </c>
      <c r="J190" s="10">
        <f t="shared" si="9"/>
        <v>16.121716574594505</v>
      </c>
      <c r="K190" s="11">
        <f t="shared" si="10"/>
        <v>0.13033850514564616</v>
      </c>
      <c r="L190" s="12">
        <f t="shared" si="11"/>
        <v>17.016932483858557</v>
      </c>
    </row>
    <row r="191" spans="1:12" ht="15.75" x14ac:dyDescent="0.25">
      <c r="A191" t="s">
        <v>18</v>
      </c>
      <c r="B191" s="4">
        <v>484</v>
      </c>
      <c r="C191" s="5" t="str">
        <f>VLOOKUP(B191,'[1]2019 Route Types'!$A$1:$B$351,2,FALSE)</f>
        <v>Commuter &amp; Express Bus</v>
      </c>
      <c r="D191" s="5" t="s">
        <v>12</v>
      </c>
      <c r="E191" s="6">
        <v>297670.26043364045</v>
      </c>
      <c r="F191" s="6">
        <v>28175.778637087951</v>
      </c>
      <c r="G191" s="7">
        <v>12171</v>
      </c>
      <c r="H191" s="14">
        <v>930.80799999999999</v>
      </c>
      <c r="I191" s="9">
        <f t="shared" si="8"/>
        <v>269494.48179655249</v>
      </c>
      <c r="J191" s="10">
        <f t="shared" si="9"/>
        <v>22.142345065857569</v>
      </c>
      <c r="K191" s="11">
        <f t="shared" si="10"/>
        <v>9.4654328571628241E-2</v>
      </c>
      <c r="L191" s="12">
        <f t="shared" si="11"/>
        <v>13.075736349494203</v>
      </c>
    </row>
    <row r="192" spans="1:12" ht="15.75" x14ac:dyDescent="0.25">
      <c r="A192" t="s">
        <v>18</v>
      </c>
      <c r="B192" s="4">
        <v>489</v>
      </c>
      <c r="C192" s="5" t="str">
        <f>VLOOKUP(B192,'[1]2019 Route Types'!$A$1:$B$351,2,FALSE)</f>
        <v>Suburban Local</v>
      </c>
      <c r="D192" s="5" t="s">
        <v>12</v>
      </c>
      <c r="E192" s="6">
        <v>64914.227090738779</v>
      </c>
      <c r="F192" s="6">
        <v>6409.093739998777</v>
      </c>
      <c r="G192" s="7">
        <v>2887</v>
      </c>
      <c r="H192" s="14">
        <v>279.88800000000003</v>
      </c>
      <c r="I192" s="9">
        <f t="shared" si="8"/>
        <v>58505.133350740005</v>
      </c>
      <c r="J192" s="10">
        <f t="shared" si="9"/>
        <v>20.265027139154835</v>
      </c>
      <c r="K192" s="11">
        <f t="shared" si="10"/>
        <v>9.8731726883845974E-2</v>
      </c>
      <c r="L192" s="12">
        <f t="shared" si="11"/>
        <v>10.314840221803006</v>
      </c>
    </row>
    <row r="193" spans="1:12" ht="15.75" x14ac:dyDescent="0.25">
      <c r="A193" t="s">
        <v>18</v>
      </c>
      <c r="B193" s="4">
        <v>490</v>
      </c>
      <c r="C193" s="5" t="str">
        <f>VLOOKUP(B193,'[1]2019 Route Types'!$A$1:$B$351,2,FALSE)</f>
        <v>Commuter &amp; Express Bus</v>
      </c>
      <c r="D193" s="5" t="s">
        <v>12</v>
      </c>
      <c r="E193" s="6">
        <v>677911.98849730054</v>
      </c>
      <c r="F193" s="6">
        <v>69330.0140996056</v>
      </c>
      <c r="G193" s="7">
        <v>29531</v>
      </c>
      <c r="H193" s="14">
        <v>2447.7159999999999</v>
      </c>
      <c r="I193" s="9">
        <f t="shared" si="8"/>
        <v>608581.97439769492</v>
      </c>
      <c r="J193" s="10">
        <f t="shared" si="9"/>
        <v>20.608241319213537</v>
      </c>
      <c r="K193" s="11">
        <f t="shared" si="10"/>
        <v>0.10226993367278631</v>
      </c>
      <c r="L193" s="12">
        <f t="shared" si="11"/>
        <v>12.06471665830513</v>
      </c>
    </row>
    <row r="194" spans="1:12" ht="15.75" x14ac:dyDescent="0.25">
      <c r="A194" t="s">
        <v>18</v>
      </c>
      <c r="B194" s="4">
        <v>491</v>
      </c>
      <c r="C194" s="5" t="str">
        <f>VLOOKUP(B194,'[1]2019 Route Types'!$A$1:$B$351,2,FALSE)</f>
        <v>Commuter &amp; Express Bus</v>
      </c>
      <c r="D194" s="5" t="s">
        <v>12</v>
      </c>
      <c r="E194" s="6">
        <v>76099.271419020079</v>
      </c>
      <c r="F194" s="6">
        <v>2018.2061196626523</v>
      </c>
      <c r="G194" s="7">
        <v>1010</v>
      </c>
      <c r="H194" s="14">
        <v>343.44800000000004</v>
      </c>
      <c r="I194" s="9">
        <f t="shared" ref="I194:I257" si="12">E194-F194</f>
        <v>74081.065299357433</v>
      </c>
      <c r="J194" s="10">
        <f t="shared" ref="J194:J257" si="13">I194/G194</f>
        <v>73.34758940530439</v>
      </c>
      <c r="K194" s="11">
        <f t="shared" ref="K194:K257" si="14">F194/E194</f>
        <v>2.652070226204855E-2</v>
      </c>
      <c r="L194" s="12">
        <f t="shared" ref="L194:L257" si="15">G194/H194</f>
        <v>2.9407654142694089</v>
      </c>
    </row>
    <row r="195" spans="1:12" ht="15.75" x14ac:dyDescent="0.25">
      <c r="A195" t="s">
        <v>18</v>
      </c>
      <c r="B195" s="4">
        <v>492</v>
      </c>
      <c r="C195" s="5" t="str">
        <f>VLOOKUP(B195,'[1]2019 Route Types'!$A$1:$B$351,2,FALSE)</f>
        <v>Commuter &amp; Express Bus</v>
      </c>
      <c r="D195" s="5" t="s">
        <v>12</v>
      </c>
      <c r="E195" s="6">
        <v>41436.02540569882</v>
      </c>
      <c r="F195" s="6">
        <v>17502.605932691462</v>
      </c>
      <c r="G195" s="7">
        <v>529</v>
      </c>
      <c r="H195" s="14">
        <v>210</v>
      </c>
      <c r="I195" s="9">
        <f t="shared" si="12"/>
        <v>23933.419473007358</v>
      </c>
      <c r="J195" s="10">
        <f t="shared" si="13"/>
        <v>45.242758928180258</v>
      </c>
      <c r="K195" s="11">
        <f t="shared" si="14"/>
        <v>0.42240069507931804</v>
      </c>
      <c r="L195" s="12">
        <f t="shared" si="15"/>
        <v>2.519047619047619</v>
      </c>
    </row>
    <row r="196" spans="1:12" ht="15.75" x14ac:dyDescent="0.25">
      <c r="A196" t="s">
        <v>18</v>
      </c>
      <c r="B196" s="4">
        <v>493</v>
      </c>
      <c r="C196" s="5" t="str">
        <f>VLOOKUP(B196,'[1]2019 Route Types'!$A$1:$B$351,2,FALSE)</f>
        <v>Commuter &amp; Express Bus</v>
      </c>
      <c r="D196" s="5" t="s">
        <v>12</v>
      </c>
      <c r="E196" s="6">
        <v>458674.74283343664</v>
      </c>
      <c r="F196" s="6">
        <v>34984.438542540804</v>
      </c>
      <c r="G196" s="7">
        <v>13391</v>
      </c>
      <c r="H196" s="14">
        <v>1480.1040000000005</v>
      </c>
      <c r="I196" s="9">
        <f t="shared" si="12"/>
        <v>423690.30429089582</v>
      </c>
      <c r="J196" s="10">
        <f t="shared" si="13"/>
        <v>31.639930124030752</v>
      </c>
      <c r="K196" s="11">
        <f t="shared" si="14"/>
        <v>7.6272868931972271E-2</v>
      </c>
      <c r="L196" s="12">
        <f t="shared" si="15"/>
        <v>9.0473372141417059</v>
      </c>
    </row>
    <row r="197" spans="1:12" ht="15.75" x14ac:dyDescent="0.25">
      <c r="A197" t="s">
        <v>18</v>
      </c>
      <c r="B197" s="4">
        <v>495</v>
      </c>
      <c r="C197" s="5" t="str">
        <f>VLOOKUP(B197,'[1]2019 Route Types'!$A$1:$B$351,2,FALSE)</f>
        <v>Commuter &amp; Express Bus</v>
      </c>
      <c r="D197" s="5" t="s">
        <v>12</v>
      </c>
      <c r="E197" s="6">
        <v>1720762.0049054157</v>
      </c>
      <c r="F197" s="6">
        <v>61165.083972661232</v>
      </c>
      <c r="G197" s="7">
        <v>59552</v>
      </c>
      <c r="H197" s="14">
        <v>7284.8760000000002</v>
      </c>
      <c r="I197" s="9">
        <f t="shared" si="12"/>
        <v>1659596.9209327544</v>
      </c>
      <c r="J197" s="10">
        <f t="shared" si="13"/>
        <v>27.868029972675217</v>
      </c>
      <c r="K197" s="11">
        <f t="shared" si="14"/>
        <v>3.5545347815849331E-2</v>
      </c>
      <c r="L197" s="12">
        <f t="shared" si="15"/>
        <v>8.1747444980532276</v>
      </c>
    </row>
    <row r="198" spans="1:12" ht="15.75" x14ac:dyDescent="0.25">
      <c r="A198" t="s">
        <v>18</v>
      </c>
      <c r="B198" s="4">
        <v>495</v>
      </c>
      <c r="C198" s="5" t="str">
        <f>VLOOKUP(B198,'[1]2019 Route Types'!$A$1:$B$351,2,FALSE)</f>
        <v>Commuter &amp; Express Bus</v>
      </c>
      <c r="D198" s="5" t="s">
        <v>13</v>
      </c>
      <c r="E198" s="6">
        <v>381944.52959984285</v>
      </c>
      <c r="F198" s="6">
        <v>10018.429185649209</v>
      </c>
      <c r="G198" s="7">
        <v>11869</v>
      </c>
      <c r="H198" s="14">
        <v>1515.5350000000003</v>
      </c>
      <c r="I198" s="9">
        <f t="shared" si="12"/>
        <v>371926.10041419364</v>
      </c>
      <c r="J198" s="10">
        <f t="shared" si="13"/>
        <v>31.335925555159967</v>
      </c>
      <c r="K198" s="11">
        <f t="shared" si="14"/>
        <v>2.6230063292555485E-2</v>
      </c>
      <c r="L198" s="12">
        <f t="shared" si="15"/>
        <v>7.831557832712539</v>
      </c>
    </row>
    <row r="199" spans="1:12" ht="15.75" x14ac:dyDescent="0.25">
      <c r="A199" t="s">
        <v>18</v>
      </c>
      <c r="B199" s="4">
        <v>495</v>
      </c>
      <c r="C199" s="5" t="str">
        <f>VLOOKUP(B199,'[1]2019 Route Types'!$A$1:$B$351,2,FALSE)</f>
        <v>Commuter &amp; Express Bus</v>
      </c>
      <c r="D199" s="5" t="s">
        <v>14</v>
      </c>
      <c r="E199" s="6">
        <v>410864.15533824218</v>
      </c>
      <c r="F199" s="6">
        <v>9409.2824078524955</v>
      </c>
      <c r="G199" s="7">
        <v>11913</v>
      </c>
      <c r="H199" s="14">
        <v>1629.9150000000004</v>
      </c>
      <c r="I199" s="9">
        <f t="shared" si="12"/>
        <v>401454.87293038971</v>
      </c>
      <c r="J199" s="10">
        <f t="shared" si="13"/>
        <v>33.698889694484151</v>
      </c>
      <c r="K199" s="11">
        <f t="shared" si="14"/>
        <v>2.2901200519929374E-2</v>
      </c>
      <c r="L199" s="12">
        <f t="shared" si="15"/>
        <v>7.3089700996677722</v>
      </c>
    </row>
    <row r="200" spans="1:12" ht="15.75" x14ac:dyDescent="0.25">
      <c r="A200" t="s">
        <v>18</v>
      </c>
      <c r="B200" s="4">
        <v>497</v>
      </c>
      <c r="C200" s="5" t="str">
        <f>VLOOKUP(B200,'[1]2019 Route Types'!$A$1:$B$351,2,FALSE)</f>
        <v>Suburban Local</v>
      </c>
      <c r="D200" s="5" t="s">
        <v>12</v>
      </c>
      <c r="E200" s="6">
        <v>308025.48276947223</v>
      </c>
      <c r="F200" s="6">
        <v>6490.4222916116578</v>
      </c>
      <c r="G200" s="7">
        <v>7791</v>
      </c>
      <c r="H200" s="14">
        <v>2035.4649999999999</v>
      </c>
      <c r="I200" s="9">
        <f t="shared" si="12"/>
        <v>301535.06047786056</v>
      </c>
      <c r="J200" s="10">
        <f t="shared" si="13"/>
        <v>38.702998392742984</v>
      </c>
      <c r="K200" s="11">
        <f t="shared" si="14"/>
        <v>2.1071056307601411E-2</v>
      </c>
      <c r="L200" s="12">
        <f t="shared" si="15"/>
        <v>3.8276266111183439</v>
      </c>
    </row>
    <row r="201" spans="1:12" ht="15.75" x14ac:dyDescent="0.25">
      <c r="A201" t="s">
        <v>18</v>
      </c>
      <c r="B201" s="4">
        <v>497</v>
      </c>
      <c r="C201" s="5" t="str">
        <f>VLOOKUP(B201,'[1]2019 Route Types'!$A$1:$B$351,2,FALSE)</f>
        <v>Suburban Local</v>
      </c>
      <c r="D201" s="5" t="s">
        <v>13</v>
      </c>
      <c r="E201" s="6">
        <v>26906.01196240852</v>
      </c>
      <c r="F201" s="6">
        <v>0</v>
      </c>
      <c r="G201" s="7">
        <v>183</v>
      </c>
      <c r="H201" s="14">
        <v>110.304</v>
      </c>
      <c r="I201" s="9">
        <f t="shared" si="12"/>
        <v>26906.01196240852</v>
      </c>
      <c r="J201" s="10">
        <f t="shared" si="13"/>
        <v>147.02738777272415</v>
      </c>
      <c r="K201" s="11">
        <f t="shared" si="14"/>
        <v>0</v>
      </c>
      <c r="L201" s="12">
        <f t="shared" si="15"/>
        <v>1.6590513489991296</v>
      </c>
    </row>
    <row r="202" spans="1:12" ht="15.75" x14ac:dyDescent="0.25">
      <c r="A202" t="s">
        <v>18</v>
      </c>
      <c r="B202" s="4">
        <v>497</v>
      </c>
      <c r="C202" s="5" t="str">
        <f>VLOOKUP(B202,'[1]2019 Route Types'!$A$1:$B$351,2,FALSE)</f>
        <v>Suburban Local</v>
      </c>
      <c r="D202" s="5" t="s">
        <v>14</v>
      </c>
      <c r="E202" s="6">
        <v>26906.01196240852</v>
      </c>
      <c r="F202" s="6">
        <v>0</v>
      </c>
      <c r="G202" s="7">
        <v>122</v>
      </c>
      <c r="H202" s="14">
        <v>110.304</v>
      </c>
      <c r="I202" s="9">
        <f t="shared" si="12"/>
        <v>26906.01196240852</v>
      </c>
      <c r="J202" s="10">
        <f t="shared" si="13"/>
        <v>220.54108165908622</v>
      </c>
      <c r="K202" s="11">
        <f t="shared" si="14"/>
        <v>0</v>
      </c>
      <c r="L202" s="12">
        <f t="shared" si="15"/>
        <v>1.1060342326660864</v>
      </c>
    </row>
    <row r="203" spans="1:12" ht="15.75" x14ac:dyDescent="0.25">
      <c r="A203" t="s">
        <v>18</v>
      </c>
      <c r="B203" s="4">
        <v>498</v>
      </c>
      <c r="C203" s="5" t="str">
        <f>VLOOKUP(B203,'[1]2019 Route Types'!$A$1:$B$351,2,FALSE)</f>
        <v>Commuter &amp; Express Bus</v>
      </c>
      <c r="D203" s="5" t="s">
        <v>12</v>
      </c>
      <c r="E203" s="6">
        <v>595805.11336799094</v>
      </c>
      <c r="F203" s="6">
        <v>1152.6473187251147</v>
      </c>
      <c r="G203" s="7">
        <v>483</v>
      </c>
      <c r="H203" s="14">
        <v>1855.8039999999999</v>
      </c>
      <c r="I203" s="9">
        <f t="shared" si="12"/>
        <v>594652.46604926581</v>
      </c>
      <c r="J203" s="10">
        <f t="shared" si="13"/>
        <v>1231.1645259819168</v>
      </c>
      <c r="K203" s="11">
        <f t="shared" si="14"/>
        <v>1.9346046095666818E-3</v>
      </c>
      <c r="L203" s="12">
        <f t="shared" si="15"/>
        <v>0.26026455379986252</v>
      </c>
    </row>
    <row r="204" spans="1:12" ht="15.75" x14ac:dyDescent="0.25">
      <c r="A204" t="s">
        <v>18</v>
      </c>
      <c r="B204" s="4">
        <v>499</v>
      </c>
      <c r="C204" s="5" t="str">
        <f>VLOOKUP(B204,'[1]2019 Route Types'!$A$1:$B$351,2,FALSE)</f>
        <v>Suburban Local</v>
      </c>
      <c r="D204" s="5" t="s">
        <v>12</v>
      </c>
      <c r="E204" s="6">
        <v>313018.32757312036</v>
      </c>
      <c r="F204" s="6">
        <v>4927.7924557229726</v>
      </c>
      <c r="G204" s="7">
        <v>7236</v>
      </c>
      <c r="H204" s="14">
        <v>1984.2359999999994</v>
      </c>
      <c r="I204" s="9">
        <f t="shared" si="12"/>
        <v>308090.53511739738</v>
      </c>
      <c r="J204" s="10">
        <f t="shared" si="13"/>
        <v>42.577464775759729</v>
      </c>
      <c r="K204" s="11">
        <f t="shared" si="14"/>
        <v>1.5742824051003378E-2</v>
      </c>
      <c r="L204" s="12">
        <f t="shared" si="15"/>
        <v>3.6467436333178123</v>
      </c>
    </row>
    <row r="205" spans="1:12" ht="15.75" x14ac:dyDescent="0.25">
      <c r="A205" t="s">
        <v>18</v>
      </c>
      <c r="B205" s="4">
        <v>499</v>
      </c>
      <c r="C205" s="5" t="str">
        <f>VLOOKUP(B205,'[1]2019 Route Types'!$A$1:$B$351,2,FALSE)</f>
        <v>Suburban Local</v>
      </c>
      <c r="D205" s="5" t="s">
        <v>13</v>
      </c>
      <c r="E205" s="6">
        <v>28176.774952402935</v>
      </c>
      <c r="F205" s="6">
        <v>0</v>
      </c>
      <c r="G205" s="7">
        <v>201</v>
      </c>
      <c r="H205" s="14">
        <v>109.22399999999999</v>
      </c>
      <c r="I205" s="9">
        <f t="shared" si="12"/>
        <v>28176.774952402935</v>
      </c>
      <c r="J205" s="10">
        <f t="shared" si="13"/>
        <v>140.18295996220365</v>
      </c>
      <c r="K205" s="11">
        <f t="shared" si="14"/>
        <v>0</v>
      </c>
      <c r="L205" s="12">
        <f t="shared" si="15"/>
        <v>1.8402548890353769</v>
      </c>
    </row>
    <row r="206" spans="1:12" ht="15.75" x14ac:dyDescent="0.25">
      <c r="A206" t="s">
        <v>18</v>
      </c>
      <c r="B206" s="4">
        <v>499</v>
      </c>
      <c r="C206" s="5" t="str">
        <f>VLOOKUP(B206,'[1]2019 Route Types'!$A$1:$B$351,2,FALSE)</f>
        <v>Suburban Local</v>
      </c>
      <c r="D206" s="5" t="s">
        <v>14</v>
      </c>
      <c r="E206" s="6">
        <v>28176.774952402935</v>
      </c>
      <c r="F206" s="6">
        <v>0</v>
      </c>
      <c r="G206" s="7">
        <v>164</v>
      </c>
      <c r="H206" s="14">
        <v>109.22399999999999</v>
      </c>
      <c r="I206" s="9">
        <f t="shared" si="12"/>
        <v>28176.774952402935</v>
      </c>
      <c r="J206" s="10">
        <f t="shared" si="13"/>
        <v>171.80960336831058</v>
      </c>
      <c r="K206" s="11">
        <f t="shared" si="14"/>
        <v>0</v>
      </c>
      <c r="L206" s="12">
        <f t="shared" si="15"/>
        <v>1.5015015015015016</v>
      </c>
    </row>
    <row r="207" spans="1:12" ht="15.75" x14ac:dyDescent="0.25">
      <c r="A207" t="s">
        <v>11</v>
      </c>
      <c r="B207" s="4">
        <v>515</v>
      </c>
      <c r="C207" s="5" t="str">
        <f>VLOOKUP(B207,'[1]2019 Route Types'!$A$1:$B$351,2,FALSE)</f>
        <v>Suburban Local</v>
      </c>
      <c r="D207" s="4" t="s">
        <v>12</v>
      </c>
      <c r="E207" s="6">
        <v>3572710.0682153981</v>
      </c>
      <c r="F207" s="6">
        <v>142236.65237446627</v>
      </c>
      <c r="G207" s="7">
        <v>219796.46598097472</v>
      </c>
      <c r="H207" s="8">
        <v>13757.93000000002</v>
      </c>
      <c r="I207" s="9">
        <f t="shared" si="12"/>
        <v>3430473.4158409317</v>
      </c>
      <c r="J207" s="10">
        <f t="shared" si="13"/>
        <v>15.607500332320488</v>
      </c>
      <c r="K207" s="11">
        <f t="shared" si="14"/>
        <v>3.9811977366950128E-2</v>
      </c>
      <c r="L207" s="12">
        <f t="shared" si="15"/>
        <v>15.975983740357336</v>
      </c>
    </row>
    <row r="208" spans="1:12" ht="15.75" x14ac:dyDescent="0.25">
      <c r="A208" t="s">
        <v>11</v>
      </c>
      <c r="B208" s="4">
        <v>515</v>
      </c>
      <c r="C208" s="5" t="str">
        <f>VLOOKUP(B208,'[1]2019 Route Types'!$A$1:$B$351,2,FALSE)</f>
        <v>Suburban Local</v>
      </c>
      <c r="D208" s="4" t="s">
        <v>13</v>
      </c>
      <c r="E208" s="6">
        <v>599545.51660042396</v>
      </c>
      <c r="F208" s="6">
        <v>27328.222395289533</v>
      </c>
      <c r="G208" s="7">
        <v>35255.092305878767</v>
      </c>
      <c r="H208" s="8">
        <v>2188.4999999999986</v>
      </c>
      <c r="I208" s="9">
        <f t="shared" si="12"/>
        <v>572217.29420513439</v>
      </c>
      <c r="J208" s="10">
        <f t="shared" si="13"/>
        <v>16.230769990345976</v>
      </c>
      <c r="K208" s="11">
        <f t="shared" si="14"/>
        <v>4.5581564099165528E-2</v>
      </c>
      <c r="L208" s="12">
        <f t="shared" si="15"/>
        <v>16.109249397248703</v>
      </c>
    </row>
    <row r="209" spans="1:12" ht="15.75" x14ac:dyDescent="0.25">
      <c r="A209" t="s">
        <v>11</v>
      </c>
      <c r="B209" s="4">
        <v>515</v>
      </c>
      <c r="C209" s="5" t="str">
        <f>VLOOKUP(B209,'[1]2019 Route Types'!$A$1:$B$351,2,FALSE)</f>
        <v>Suburban Local</v>
      </c>
      <c r="D209" s="4" t="s">
        <v>14</v>
      </c>
      <c r="E209" s="6">
        <v>470147.05558201682</v>
      </c>
      <c r="F209" s="6">
        <v>25666.915046427508</v>
      </c>
      <c r="G209" s="7">
        <v>28287.68724958532</v>
      </c>
      <c r="H209" s="8">
        <v>1705.7999999999988</v>
      </c>
      <c r="I209" s="9">
        <f t="shared" si="12"/>
        <v>444480.14053558931</v>
      </c>
      <c r="J209" s="10">
        <f t="shared" si="13"/>
        <v>15.712848371586302</v>
      </c>
      <c r="K209" s="11">
        <f t="shared" si="14"/>
        <v>5.459337613984043E-2</v>
      </c>
      <c r="L209" s="12">
        <f t="shared" si="15"/>
        <v>16.583237923311842</v>
      </c>
    </row>
    <row r="210" spans="1:12" ht="15.75" x14ac:dyDescent="0.25">
      <c r="A210" t="s">
        <v>11</v>
      </c>
      <c r="B210" s="4">
        <v>535</v>
      </c>
      <c r="C210" s="5" t="str">
        <f>VLOOKUP(B210,'[1]2019 Route Types'!$A$1:$B$351,2,FALSE)</f>
        <v>Commuter &amp; Express Bus</v>
      </c>
      <c r="D210" s="4" t="s">
        <v>12</v>
      </c>
      <c r="E210" s="6">
        <v>3335062.7395447516</v>
      </c>
      <c r="F210" s="6">
        <v>173571.20123404934</v>
      </c>
      <c r="G210" s="7">
        <v>130939.04646637369</v>
      </c>
      <c r="H210" s="8">
        <v>12222.879999999946</v>
      </c>
      <c r="I210" s="9">
        <f t="shared" si="12"/>
        <v>3161491.5383107024</v>
      </c>
      <c r="J210" s="10">
        <f t="shared" si="13"/>
        <v>24.144757607675121</v>
      </c>
      <c r="K210" s="11">
        <f t="shared" si="14"/>
        <v>5.204435861909526E-2</v>
      </c>
      <c r="L210" s="12">
        <f t="shared" si="15"/>
        <v>10.712618177252356</v>
      </c>
    </row>
    <row r="211" spans="1:12" ht="15.75" x14ac:dyDescent="0.25">
      <c r="A211" t="s">
        <v>15</v>
      </c>
      <c r="B211" s="4">
        <v>537</v>
      </c>
      <c r="C211" s="5" t="str">
        <f>VLOOKUP(B211,'[1]2019 Route Types'!$A$1:$B$351,2,FALSE)</f>
        <v>Suburban Local</v>
      </c>
      <c r="D211" s="5" t="s">
        <v>12</v>
      </c>
      <c r="E211" s="6">
        <v>48720</v>
      </c>
      <c r="F211" s="6">
        <v>5876</v>
      </c>
      <c r="G211" s="7">
        <v>4096</v>
      </c>
      <c r="H211" s="13">
        <v>471</v>
      </c>
      <c r="I211" s="9">
        <f t="shared" si="12"/>
        <v>42844</v>
      </c>
      <c r="J211" s="10">
        <f t="shared" si="13"/>
        <v>10.4599609375</v>
      </c>
      <c r="K211" s="11">
        <f t="shared" si="14"/>
        <v>0.12060755336617406</v>
      </c>
      <c r="L211" s="12">
        <f t="shared" si="15"/>
        <v>8.6963906581740975</v>
      </c>
    </row>
    <row r="212" spans="1:12" ht="15.75" x14ac:dyDescent="0.25">
      <c r="A212" t="s">
        <v>15</v>
      </c>
      <c r="B212" s="4">
        <v>538</v>
      </c>
      <c r="C212" s="5" t="str">
        <f>VLOOKUP(B212,'[1]2019 Route Types'!$A$1:$B$351,2,FALSE)</f>
        <v>Suburban Local</v>
      </c>
      <c r="D212" s="5" t="s">
        <v>12</v>
      </c>
      <c r="E212" s="6">
        <v>614271</v>
      </c>
      <c r="F212" s="6">
        <v>49278</v>
      </c>
      <c r="G212" s="7">
        <v>47212</v>
      </c>
      <c r="H212" s="13">
        <v>6582</v>
      </c>
      <c r="I212" s="9">
        <f t="shared" si="12"/>
        <v>564993</v>
      </c>
      <c r="J212" s="10">
        <f t="shared" si="13"/>
        <v>11.967148182665424</v>
      </c>
      <c r="K212" s="11">
        <f t="shared" si="14"/>
        <v>8.0221921594866116E-2</v>
      </c>
      <c r="L212" s="12">
        <f t="shared" si="15"/>
        <v>7.1728957763597689</v>
      </c>
    </row>
    <row r="213" spans="1:12" ht="15.75" x14ac:dyDescent="0.25">
      <c r="A213" t="s">
        <v>15</v>
      </c>
      <c r="B213" s="4">
        <v>538</v>
      </c>
      <c r="C213" s="5" t="str">
        <f>VLOOKUP(B213,'[1]2019 Route Types'!$A$1:$B$351,2,FALSE)</f>
        <v>Suburban Local</v>
      </c>
      <c r="D213" s="5" t="s">
        <v>13</v>
      </c>
      <c r="E213" s="6">
        <v>102960</v>
      </c>
      <c r="F213" s="6">
        <v>7356</v>
      </c>
      <c r="G213" s="7">
        <v>8061</v>
      </c>
      <c r="H213" s="13">
        <v>1136</v>
      </c>
      <c r="I213" s="9">
        <f t="shared" si="12"/>
        <v>95604</v>
      </c>
      <c r="J213" s="10">
        <f t="shared" si="13"/>
        <v>11.860066989207294</v>
      </c>
      <c r="K213" s="11">
        <f t="shared" si="14"/>
        <v>7.1445221445221446E-2</v>
      </c>
      <c r="L213" s="12">
        <f t="shared" si="15"/>
        <v>7.095950704225352</v>
      </c>
    </row>
    <row r="214" spans="1:12" ht="15.75" x14ac:dyDescent="0.25">
      <c r="A214" t="s">
        <v>15</v>
      </c>
      <c r="B214" s="4">
        <v>538</v>
      </c>
      <c r="C214" s="5" t="str">
        <f>VLOOKUP(B214,'[1]2019 Route Types'!$A$1:$B$351,2,FALSE)</f>
        <v>Suburban Local</v>
      </c>
      <c r="D214" s="5" t="s">
        <v>14</v>
      </c>
      <c r="E214" s="6">
        <v>88854</v>
      </c>
      <c r="F214" s="6">
        <v>4579</v>
      </c>
      <c r="G214" s="7">
        <v>5036</v>
      </c>
      <c r="H214" s="13">
        <v>981</v>
      </c>
      <c r="I214" s="9">
        <f t="shared" si="12"/>
        <v>84275</v>
      </c>
      <c r="J214" s="10">
        <f t="shared" si="13"/>
        <v>16.734511517077046</v>
      </c>
      <c r="K214" s="11">
        <f t="shared" si="14"/>
        <v>5.1533977086006259E-2</v>
      </c>
      <c r="L214" s="12">
        <f t="shared" si="15"/>
        <v>5.1335372069317025</v>
      </c>
    </row>
    <row r="215" spans="1:12" ht="15.75" x14ac:dyDescent="0.25">
      <c r="A215" t="s">
        <v>15</v>
      </c>
      <c r="B215" s="4">
        <v>539</v>
      </c>
      <c r="C215" s="5" t="str">
        <f>VLOOKUP(B215,'[1]2019 Route Types'!$A$1:$B$351,2,FALSE)</f>
        <v>Suburban Local</v>
      </c>
      <c r="D215" s="5" t="s">
        <v>12</v>
      </c>
      <c r="E215" s="6">
        <v>834507</v>
      </c>
      <c r="F215" s="6">
        <v>94291</v>
      </c>
      <c r="G215" s="7">
        <v>78045</v>
      </c>
      <c r="H215" s="13">
        <v>9201</v>
      </c>
      <c r="I215" s="9">
        <f t="shared" si="12"/>
        <v>740216</v>
      </c>
      <c r="J215" s="10">
        <f t="shared" si="13"/>
        <v>9.4844769043500552</v>
      </c>
      <c r="K215" s="11">
        <f t="shared" si="14"/>
        <v>0.1129900647927459</v>
      </c>
      <c r="L215" s="12">
        <f t="shared" si="15"/>
        <v>8.4822301923703947</v>
      </c>
    </row>
    <row r="216" spans="1:12" ht="15.75" x14ac:dyDescent="0.25">
      <c r="A216" t="s">
        <v>15</v>
      </c>
      <c r="B216" s="4">
        <v>539</v>
      </c>
      <c r="C216" s="5" t="str">
        <f>VLOOKUP(B216,'[1]2019 Route Types'!$A$1:$B$351,2,FALSE)</f>
        <v>Suburban Local</v>
      </c>
      <c r="D216" s="5" t="s">
        <v>13</v>
      </c>
      <c r="E216" s="6">
        <v>125361</v>
      </c>
      <c r="F216" s="6">
        <v>11048</v>
      </c>
      <c r="G216" s="7">
        <v>9592</v>
      </c>
      <c r="H216" s="13">
        <v>1378</v>
      </c>
      <c r="I216" s="9">
        <f t="shared" si="12"/>
        <v>114313</v>
      </c>
      <c r="J216" s="10">
        <f t="shared" si="13"/>
        <v>11.917535446205171</v>
      </c>
      <c r="K216" s="11">
        <f t="shared" si="14"/>
        <v>8.8129482055822786E-2</v>
      </c>
      <c r="L216" s="12">
        <f t="shared" si="15"/>
        <v>6.9608127721335267</v>
      </c>
    </row>
    <row r="217" spans="1:12" ht="15.75" x14ac:dyDescent="0.25">
      <c r="A217" t="s">
        <v>15</v>
      </c>
      <c r="B217" s="4">
        <v>539</v>
      </c>
      <c r="C217" s="5" t="str">
        <f>VLOOKUP(B217,'[1]2019 Route Types'!$A$1:$B$351,2,FALSE)</f>
        <v>Suburban Local</v>
      </c>
      <c r="D217" s="5" t="s">
        <v>14</v>
      </c>
      <c r="E217" s="6">
        <v>100981</v>
      </c>
      <c r="F217" s="6">
        <v>7434</v>
      </c>
      <c r="G217" s="7">
        <v>6954</v>
      </c>
      <c r="H217" s="13">
        <v>1102</v>
      </c>
      <c r="I217" s="9">
        <f t="shared" si="12"/>
        <v>93547</v>
      </c>
      <c r="J217" s="10">
        <f t="shared" si="13"/>
        <v>13.452257693413863</v>
      </c>
      <c r="K217" s="11">
        <f t="shared" si="14"/>
        <v>7.3617809290856692E-2</v>
      </c>
      <c r="L217" s="12">
        <f t="shared" si="15"/>
        <v>6.3103448275862073</v>
      </c>
    </row>
    <row r="218" spans="1:12" ht="15.75" x14ac:dyDescent="0.25">
      <c r="A218" t="s">
        <v>15</v>
      </c>
      <c r="B218" s="4">
        <v>540</v>
      </c>
      <c r="C218" s="5" t="str">
        <f>VLOOKUP(B218,'[1]2019 Route Types'!$A$1:$B$351,2,FALSE)</f>
        <v>Suburban Local</v>
      </c>
      <c r="D218" s="5" t="s">
        <v>12</v>
      </c>
      <c r="E218" s="6">
        <v>627973</v>
      </c>
      <c r="F218" s="6">
        <v>53404</v>
      </c>
      <c r="G218" s="7">
        <v>46710</v>
      </c>
      <c r="H218" s="13">
        <v>8711</v>
      </c>
      <c r="I218" s="9">
        <f t="shared" si="12"/>
        <v>574569</v>
      </c>
      <c r="J218" s="10">
        <f t="shared" si="13"/>
        <v>12.300770712909442</v>
      </c>
      <c r="K218" s="11">
        <f t="shared" si="14"/>
        <v>8.504187281937281E-2</v>
      </c>
      <c r="L218" s="12">
        <f t="shared" si="15"/>
        <v>5.3621857421650789</v>
      </c>
    </row>
    <row r="219" spans="1:12" ht="15.75" x14ac:dyDescent="0.25">
      <c r="A219" t="s">
        <v>15</v>
      </c>
      <c r="B219" s="4">
        <v>540</v>
      </c>
      <c r="C219" s="5" t="str">
        <f>VLOOKUP(B219,'[1]2019 Route Types'!$A$1:$B$351,2,FALSE)</f>
        <v>Suburban Local</v>
      </c>
      <c r="D219" s="5" t="s">
        <v>13</v>
      </c>
      <c r="E219" s="6">
        <v>43426</v>
      </c>
      <c r="F219" s="6">
        <v>5651</v>
      </c>
      <c r="G219" s="7">
        <v>4635</v>
      </c>
      <c r="H219" s="13">
        <v>588</v>
      </c>
      <c r="I219" s="9">
        <f t="shared" si="12"/>
        <v>37775</v>
      </c>
      <c r="J219" s="10">
        <f t="shared" si="13"/>
        <v>8.1499460625674214</v>
      </c>
      <c r="K219" s="11">
        <f t="shared" si="14"/>
        <v>0.13012941555750013</v>
      </c>
      <c r="L219" s="12">
        <f t="shared" si="15"/>
        <v>7.8826530612244898</v>
      </c>
    </row>
    <row r="220" spans="1:12" ht="15.75" x14ac:dyDescent="0.25">
      <c r="A220" t="s">
        <v>15</v>
      </c>
      <c r="B220" s="4">
        <v>540</v>
      </c>
      <c r="C220" s="5" t="str">
        <f>VLOOKUP(B220,'[1]2019 Route Types'!$A$1:$B$351,2,FALSE)</f>
        <v>Suburban Local</v>
      </c>
      <c r="D220" s="5" t="s">
        <v>14</v>
      </c>
      <c r="E220" s="6">
        <v>44348</v>
      </c>
      <c r="F220" s="6">
        <v>4773</v>
      </c>
      <c r="G220" s="7">
        <v>4354</v>
      </c>
      <c r="H220" s="13">
        <v>586</v>
      </c>
      <c r="I220" s="9">
        <f t="shared" si="12"/>
        <v>39575</v>
      </c>
      <c r="J220" s="10">
        <f t="shared" si="13"/>
        <v>9.0893431327514929</v>
      </c>
      <c r="K220" s="11">
        <f t="shared" si="14"/>
        <v>0.1076260485252999</v>
      </c>
      <c r="L220" s="12">
        <f t="shared" si="15"/>
        <v>7.4300341296928325</v>
      </c>
    </row>
    <row r="221" spans="1:12" ht="15.75" x14ac:dyDescent="0.25">
      <c r="A221" t="s">
        <v>15</v>
      </c>
      <c r="B221" s="4">
        <v>542</v>
      </c>
      <c r="C221" s="5" t="str">
        <f>VLOOKUP(B221,'[1]2019 Route Types'!$A$1:$B$351,2,FALSE)</f>
        <v>Suburban Local</v>
      </c>
      <c r="D221" s="5" t="s">
        <v>12</v>
      </c>
      <c r="E221" s="6">
        <v>67860</v>
      </c>
      <c r="F221" s="6">
        <v>10862</v>
      </c>
      <c r="G221" s="7">
        <v>8198</v>
      </c>
      <c r="H221" s="13">
        <v>938</v>
      </c>
      <c r="I221" s="9">
        <f t="shared" si="12"/>
        <v>56998</v>
      </c>
      <c r="J221" s="10">
        <f t="shared" si="13"/>
        <v>6.9526713832642111</v>
      </c>
      <c r="K221" s="11">
        <f t="shared" si="14"/>
        <v>0.1600648393751842</v>
      </c>
      <c r="L221" s="12">
        <f t="shared" si="15"/>
        <v>8.7398720682302766</v>
      </c>
    </row>
    <row r="222" spans="1:12" ht="15.75" x14ac:dyDescent="0.25">
      <c r="A222" t="s">
        <v>11</v>
      </c>
      <c r="B222" s="4">
        <v>552</v>
      </c>
      <c r="C222" s="5" t="str">
        <f>VLOOKUP(B222,'[1]2019 Route Types'!$A$1:$B$351,2,FALSE)</f>
        <v>Commuter &amp; Express Bus</v>
      </c>
      <c r="D222" s="4" t="s">
        <v>12</v>
      </c>
      <c r="E222" s="6">
        <v>154506.95637071523</v>
      </c>
      <c r="F222" s="6">
        <v>36922.600415463115</v>
      </c>
      <c r="G222" s="7">
        <v>13783.715236916412</v>
      </c>
      <c r="H222" s="8">
        <v>516.57000000000005</v>
      </c>
      <c r="I222" s="9">
        <f t="shared" si="12"/>
        <v>117584.3559552521</v>
      </c>
      <c r="J222" s="10">
        <f t="shared" si="13"/>
        <v>8.5306721688743465</v>
      </c>
      <c r="K222" s="11">
        <f t="shared" si="14"/>
        <v>0.23897047280429964</v>
      </c>
      <c r="L222" s="12">
        <f t="shared" si="15"/>
        <v>26.683150854514221</v>
      </c>
    </row>
    <row r="223" spans="1:12" ht="15.75" x14ac:dyDescent="0.25">
      <c r="A223" t="s">
        <v>11</v>
      </c>
      <c r="B223" s="4">
        <v>553</v>
      </c>
      <c r="C223" s="5" t="str">
        <f>VLOOKUP(B223,'[1]2019 Route Types'!$A$1:$B$351,2,FALSE)</f>
        <v>Commuter &amp; Express Bus</v>
      </c>
      <c r="D223" s="4" t="s">
        <v>12</v>
      </c>
      <c r="E223" s="6">
        <v>252985.50092370919</v>
      </c>
      <c r="F223" s="6">
        <v>36750.960412705099</v>
      </c>
      <c r="G223" s="7">
        <v>13357.695850627479</v>
      </c>
      <c r="H223" s="8">
        <v>786.26000000000033</v>
      </c>
      <c r="I223" s="9">
        <f t="shared" si="12"/>
        <v>216234.5405110041</v>
      </c>
      <c r="J223" s="10">
        <f t="shared" si="13"/>
        <v>16.188011984181124</v>
      </c>
      <c r="K223" s="11">
        <f t="shared" si="14"/>
        <v>0.14526903825918383</v>
      </c>
      <c r="L223" s="12">
        <f t="shared" si="15"/>
        <v>16.988904243669364</v>
      </c>
    </row>
    <row r="224" spans="1:12" ht="15.75" x14ac:dyDescent="0.25">
      <c r="A224" t="s">
        <v>11</v>
      </c>
      <c r="B224" s="4">
        <v>554</v>
      </c>
      <c r="C224" s="5" t="str">
        <f>VLOOKUP(B224,'[1]2019 Route Types'!$A$1:$B$351,2,FALSE)</f>
        <v>Commuter &amp; Express Bus</v>
      </c>
      <c r="D224" s="4" t="s">
        <v>12</v>
      </c>
      <c r="E224" s="6">
        <v>169905.16396585651</v>
      </c>
      <c r="F224" s="6">
        <v>38803.586382412584</v>
      </c>
      <c r="G224" s="7">
        <v>19328.7835688532</v>
      </c>
      <c r="H224" s="8">
        <v>663.16000000000031</v>
      </c>
      <c r="I224" s="9">
        <f t="shared" si="12"/>
        <v>131101.57758344393</v>
      </c>
      <c r="J224" s="10">
        <f t="shared" si="13"/>
        <v>6.7827122755259008</v>
      </c>
      <c r="K224" s="11">
        <f t="shared" si="14"/>
        <v>0.22838379644664836</v>
      </c>
      <c r="L224" s="12">
        <f t="shared" si="15"/>
        <v>29.146485868950464</v>
      </c>
    </row>
    <row r="225" spans="1:12" ht="15.75" x14ac:dyDescent="0.25">
      <c r="A225" t="s">
        <v>11</v>
      </c>
      <c r="B225" s="4">
        <v>558</v>
      </c>
      <c r="C225" s="5" t="str">
        <f>VLOOKUP(B225,'[1]2019 Route Types'!$A$1:$B$351,2,FALSE)</f>
        <v>Commuter &amp; Express Bus</v>
      </c>
      <c r="D225" s="4" t="s">
        <v>12</v>
      </c>
      <c r="E225" s="6">
        <v>165762.72536250704</v>
      </c>
      <c r="F225" s="6">
        <v>28946.25594899799</v>
      </c>
      <c r="G225" s="7">
        <v>10857.246066035619</v>
      </c>
      <c r="H225" s="8">
        <v>503.26999999999924</v>
      </c>
      <c r="I225" s="9">
        <f t="shared" si="12"/>
        <v>136816.46941350907</v>
      </c>
      <c r="J225" s="10">
        <f t="shared" si="13"/>
        <v>12.601397129748005</v>
      </c>
      <c r="K225" s="11">
        <f t="shared" si="14"/>
        <v>0.17462463823332616</v>
      </c>
      <c r="L225" s="12">
        <f t="shared" si="15"/>
        <v>21.573402082452034</v>
      </c>
    </row>
    <row r="226" spans="1:12" ht="15.75" x14ac:dyDescent="0.25">
      <c r="A226" t="s">
        <v>11</v>
      </c>
      <c r="B226" s="4">
        <v>578</v>
      </c>
      <c r="C226" s="5" t="str">
        <f>VLOOKUP(B226,'[1]2019 Route Types'!$A$1:$B$351,2,FALSE)</f>
        <v>Commuter &amp; Express Bus</v>
      </c>
      <c r="D226" s="4" t="s">
        <v>12</v>
      </c>
      <c r="E226" s="6">
        <v>366064.64066995744</v>
      </c>
      <c r="F226" s="6">
        <v>82025.04837138101</v>
      </c>
      <c r="G226" s="7">
        <v>28805.726823312667</v>
      </c>
      <c r="H226" s="8">
        <v>1194.9999999999984</v>
      </c>
      <c r="I226" s="9">
        <f t="shared" si="12"/>
        <v>284039.59229857643</v>
      </c>
      <c r="J226" s="10">
        <f t="shared" si="13"/>
        <v>9.8605250976934666</v>
      </c>
      <c r="K226" s="11">
        <f t="shared" si="14"/>
        <v>0.22407257969866173</v>
      </c>
      <c r="L226" s="12">
        <f t="shared" si="15"/>
        <v>24.105210730805609</v>
      </c>
    </row>
    <row r="227" spans="1:12" ht="15.75" x14ac:dyDescent="0.25">
      <c r="A227" t="s">
        <v>11</v>
      </c>
      <c r="B227" s="4">
        <v>579</v>
      </c>
      <c r="C227" s="5" t="str">
        <f>VLOOKUP(B227,'[1]2019 Route Types'!$A$1:$B$351,2,FALSE)</f>
        <v>Commuter &amp; Express Bus</v>
      </c>
      <c r="D227" s="4" t="s">
        <v>12</v>
      </c>
      <c r="E227" s="6">
        <v>51316.495112379547</v>
      </c>
      <c r="F227" s="6">
        <v>11068.996697714862</v>
      </c>
      <c r="G227" s="7">
        <v>5109.9605320736855</v>
      </c>
      <c r="H227" s="8">
        <v>133.85</v>
      </c>
      <c r="I227" s="9">
        <f t="shared" si="12"/>
        <v>40247.498414664689</v>
      </c>
      <c r="J227" s="10">
        <f t="shared" si="13"/>
        <v>7.8762836155080347</v>
      </c>
      <c r="K227" s="11">
        <f t="shared" si="14"/>
        <v>0.21570055931283946</v>
      </c>
      <c r="L227" s="12">
        <f t="shared" si="15"/>
        <v>38.176769010636427</v>
      </c>
    </row>
    <row r="228" spans="1:12" ht="15.75" x14ac:dyDescent="0.25">
      <c r="A228" t="s">
        <v>11</v>
      </c>
      <c r="B228" s="4">
        <v>587</v>
      </c>
      <c r="C228" s="5" t="str">
        <f>VLOOKUP(B228,'[1]2019 Route Types'!$A$1:$B$351,2,FALSE)</f>
        <v>Commuter &amp; Express Bus</v>
      </c>
      <c r="D228" s="4" t="s">
        <v>12</v>
      </c>
      <c r="E228" s="6">
        <v>135215.0280179751</v>
      </c>
      <c r="F228" s="6">
        <v>32456.464367685145</v>
      </c>
      <c r="G228" s="7">
        <v>11984.209349231949</v>
      </c>
      <c r="H228" s="8">
        <v>423.62000000000035</v>
      </c>
      <c r="I228" s="9">
        <f t="shared" si="12"/>
        <v>102758.56365028996</v>
      </c>
      <c r="J228" s="10">
        <f t="shared" si="13"/>
        <v>8.5744967111139125</v>
      </c>
      <c r="K228" s="11">
        <f t="shared" si="14"/>
        <v>0.2400359253216327</v>
      </c>
      <c r="L228" s="12">
        <f t="shared" si="15"/>
        <v>28.28999893591412</v>
      </c>
    </row>
    <row r="229" spans="1:12" ht="15.75" x14ac:dyDescent="0.25">
      <c r="A229" t="s">
        <v>11</v>
      </c>
      <c r="B229" s="4">
        <v>588</v>
      </c>
      <c r="C229" s="5" t="str">
        <f>VLOOKUP(B229,'[1]2019 Route Types'!$A$1:$B$351,2,FALSE)</f>
        <v>Commuter &amp; Express Bus</v>
      </c>
      <c r="D229" s="4" t="s">
        <v>12</v>
      </c>
      <c r="E229" s="6">
        <v>42745.163559196968</v>
      </c>
      <c r="F229" s="6">
        <v>5120.1231447217297</v>
      </c>
      <c r="G229" s="7">
        <v>2289.1441689925473</v>
      </c>
      <c r="H229" s="8">
        <v>148.68000000000004</v>
      </c>
      <c r="I229" s="9">
        <f t="shared" si="12"/>
        <v>37625.040414475239</v>
      </c>
      <c r="J229" s="10">
        <f t="shared" si="13"/>
        <v>16.436291311016042</v>
      </c>
      <c r="K229" s="11">
        <f t="shared" si="14"/>
        <v>0.11978251381892523</v>
      </c>
      <c r="L229" s="12">
        <f t="shared" si="15"/>
        <v>15.39644988561035</v>
      </c>
    </row>
    <row r="230" spans="1:12" ht="15.75" x14ac:dyDescent="0.25">
      <c r="A230" t="s">
        <v>11</v>
      </c>
      <c r="B230" s="4">
        <v>589</v>
      </c>
      <c r="C230" s="5" t="str">
        <f>VLOOKUP(B230,'[1]2019 Route Types'!$A$1:$B$351,2,FALSE)</f>
        <v>Commuter &amp; Express Bus</v>
      </c>
      <c r="D230" s="4" t="s">
        <v>12</v>
      </c>
      <c r="E230" s="6">
        <v>146105.43907083783</v>
      </c>
      <c r="F230" s="6">
        <v>30051.055371217117</v>
      </c>
      <c r="G230" s="7">
        <v>10848.157652461454</v>
      </c>
      <c r="H230" s="8">
        <v>520.37999999999965</v>
      </c>
      <c r="I230" s="9">
        <f t="shared" si="12"/>
        <v>116054.38369962072</v>
      </c>
      <c r="J230" s="10">
        <f t="shared" si="13"/>
        <v>10.698073112284455</v>
      </c>
      <c r="K230" s="11">
        <f t="shared" si="14"/>
        <v>0.20568060684343961</v>
      </c>
      <c r="L230" s="12">
        <f t="shared" si="15"/>
        <v>20.846607579963607</v>
      </c>
    </row>
    <row r="231" spans="1:12" ht="15.75" x14ac:dyDescent="0.25">
      <c r="A231" t="s">
        <v>11</v>
      </c>
      <c r="B231" s="4">
        <v>597</v>
      </c>
      <c r="C231" s="5" t="str">
        <f>VLOOKUP(B231,'[1]2019 Route Types'!$A$1:$B$351,2,FALSE)</f>
        <v>Commuter &amp; Express Bus</v>
      </c>
      <c r="D231" s="4" t="s">
        <v>12</v>
      </c>
      <c r="E231" s="6">
        <v>375831.5331782265</v>
      </c>
      <c r="F231" s="6">
        <v>85556.489964520209</v>
      </c>
      <c r="G231" s="7">
        <v>30660.899244138884</v>
      </c>
      <c r="H231" s="8">
        <v>1307.1200000000019</v>
      </c>
      <c r="I231" s="9">
        <f t="shared" si="12"/>
        <v>290275.04321370629</v>
      </c>
      <c r="J231" s="10">
        <f t="shared" si="13"/>
        <v>9.4672710314977166</v>
      </c>
      <c r="K231" s="11">
        <f t="shared" si="14"/>
        <v>0.22764585302624857</v>
      </c>
      <c r="L231" s="12">
        <f t="shared" si="15"/>
        <v>23.456835825432123</v>
      </c>
    </row>
    <row r="232" spans="1:12" ht="15.75" x14ac:dyDescent="0.25">
      <c r="A232" t="s">
        <v>19</v>
      </c>
      <c r="B232" s="4">
        <v>600</v>
      </c>
      <c r="C232" s="5" t="str">
        <f>VLOOKUP(B232,'[1]2019 Route Types'!$A$1:$B$351,2,FALSE)</f>
        <v>Suburban Local</v>
      </c>
      <c r="D232" s="4" t="s">
        <v>12</v>
      </c>
      <c r="E232" s="6">
        <v>423626.28100616904</v>
      </c>
      <c r="F232" s="6">
        <v>13117</v>
      </c>
      <c r="G232" s="7">
        <v>5546</v>
      </c>
      <c r="H232" s="14">
        <v>860.09</v>
      </c>
      <c r="I232" s="9">
        <f t="shared" si="12"/>
        <v>410509.28100616904</v>
      </c>
      <c r="J232" s="10">
        <f t="shared" si="13"/>
        <v>74.018983232269932</v>
      </c>
      <c r="K232" s="11">
        <f t="shared" si="14"/>
        <v>3.0963612476651286E-2</v>
      </c>
      <c r="L232" s="12">
        <f t="shared" si="15"/>
        <v>6.4481624016091335</v>
      </c>
    </row>
    <row r="233" spans="1:12" ht="15.75" x14ac:dyDescent="0.25">
      <c r="A233" t="s">
        <v>19</v>
      </c>
      <c r="B233" s="4">
        <v>602</v>
      </c>
      <c r="C233" s="5" t="str">
        <f>VLOOKUP(B233,'[1]2019 Route Types'!$A$1:$B$351,2,FALSE)</f>
        <v>Commuter &amp; Express Bus</v>
      </c>
      <c r="D233" s="4" t="s">
        <v>12</v>
      </c>
      <c r="E233" s="6">
        <v>31999</v>
      </c>
      <c r="F233" s="6">
        <v>4658</v>
      </c>
      <c r="G233" s="7">
        <v>1590</v>
      </c>
      <c r="H233" s="14">
        <v>118.94</v>
      </c>
      <c r="I233" s="9">
        <f t="shared" si="12"/>
        <v>27341</v>
      </c>
      <c r="J233" s="10">
        <f t="shared" si="13"/>
        <v>17.195597484276728</v>
      </c>
      <c r="K233" s="11">
        <f t="shared" si="14"/>
        <v>0.14556704897028033</v>
      </c>
      <c r="L233" s="12">
        <f t="shared" si="15"/>
        <v>13.368084748612747</v>
      </c>
    </row>
    <row r="234" spans="1:12" ht="15.75" x14ac:dyDescent="0.25">
      <c r="A234" t="s">
        <v>15</v>
      </c>
      <c r="B234" s="4">
        <v>604</v>
      </c>
      <c r="C234" s="5" t="str">
        <f>VLOOKUP(B234,'[1]2019 Route Types'!$A$1:$B$351,2,FALSE)</f>
        <v>Suburban Local</v>
      </c>
      <c r="D234" s="5" t="s">
        <v>12</v>
      </c>
      <c r="E234" s="6">
        <v>175835</v>
      </c>
      <c r="F234" s="6">
        <v>5987</v>
      </c>
      <c r="G234" s="7">
        <v>5839</v>
      </c>
      <c r="H234" s="13">
        <v>1726</v>
      </c>
      <c r="I234" s="9">
        <f t="shared" si="12"/>
        <v>169848</v>
      </c>
      <c r="J234" s="10">
        <f t="shared" si="13"/>
        <v>29.088542558657306</v>
      </c>
      <c r="K234" s="11">
        <f t="shared" si="14"/>
        <v>3.4048966360508429E-2</v>
      </c>
      <c r="L234" s="12">
        <f t="shared" si="15"/>
        <v>3.3829663962920047</v>
      </c>
    </row>
    <row r="235" spans="1:12" ht="15.75" x14ac:dyDescent="0.25">
      <c r="A235" t="s">
        <v>11</v>
      </c>
      <c r="B235" s="4">
        <v>612</v>
      </c>
      <c r="C235" s="5" t="str">
        <f>VLOOKUP(B235,'[1]2019 Route Types'!$A$1:$B$351,2,FALSE)</f>
        <v>Suburban Local</v>
      </c>
      <c r="D235" s="4" t="s">
        <v>12</v>
      </c>
      <c r="E235" s="6">
        <v>2248354.436122051</v>
      </c>
      <c r="F235" s="6">
        <v>93307.255244151296</v>
      </c>
      <c r="G235" s="7">
        <v>113798.29846550045</v>
      </c>
      <c r="H235" s="8">
        <v>9318.619999999939</v>
      </c>
      <c r="I235" s="9">
        <f t="shared" si="12"/>
        <v>2155047.1808778998</v>
      </c>
      <c r="J235" s="10">
        <f t="shared" si="13"/>
        <v>18.937428853835037</v>
      </c>
      <c r="K235" s="11">
        <f t="shared" si="14"/>
        <v>4.1500242908803615E-2</v>
      </c>
      <c r="L235" s="12">
        <f t="shared" si="15"/>
        <v>12.21192606475006</v>
      </c>
    </row>
    <row r="236" spans="1:12" ht="15.75" x14ac:dyDescent="0.25">
      <c r="A236" t="s">
        <v>11</v>
      </c>
      <c r="B236" s="4">
        <v>612</v>
      </c>
      <c r="C236" s="5" t="str">
        <f>VLOOKUP(B236,'[1]2019 Route Types'!$A$1:$B$351,2,FALSE)</f>
        <v>Suburban Local</v>
      </c>
      <c r="D236" s="4" t="s">
        <v>13</v>
      </c>
      <c r="E236" s="6">
        <v>472296.32082839258</v>
      </c>
      <c r="F236" s="6">
        <v>16038.233870202295</v>
      </c>
      <c r="G236" s="7">
        <v>17377.046753801489</v>
      </c>
      <c r="H236" s="8">
        <v>1973.4800000000002</v>
      </c>
      <c r="I236" s="9">
        <f t="shared" si="12"/>
        <v>456258.08695819031</v>
      </c>
      <c r="J236" s="10">
        <f t="shared" si="13"/>
        <v>26.25636527440297</v>
      </c>
      <c r="K236" s="11">
        <f t="shared" si="14"/>
        <v>3.3957990276256539E-2</v>
      </c>
      <c r="L236" s="12">
        <f t="shared" si="15"/>
        <v>8.8052814083758069</v>
      </c>
    </row>
    <row r="237" spans="1:12" ht="15.75" x14ac:dyDescent="0.25">
      <c r="A237" t="s">
        <v>11</v>
      </c>
      <c r="B237" s="4">
        <v>612</v>
      </c>
      <c r="C237" s="5" t="str">
        <f>VLOOKUP(B237,'[1]2019 Route Types'!$A$1:$B$351,2,FALSE)</f>
        <v>Suburban Local</v>
      </c>
      <c r="D237" s="4" t="s">
        <v>14</v>
      </c>
      <c r="E237" s="6">
        <v>340565.05794640176</v>
      </c>
      <c r="F237" s="6">
        <v>8327.3795051909874</v>
      </c>
      <c r="G237" s="7">
        <v>12907.819378706363</v>
      </c>
      <c r="H237" s="8">
        <v>1335.1400000000006</v>
      </c>
      <c r="I237" s="9">
        <f t="shared" si="12"/>
        <v>332237.67844121077</v>
      </c>
      <c r="J237" s="10">
        <f t="shared" si="13"/>
        <v>25.739256856142035</v>
      </c>
      <c r="K237" s="11">
        <f t="shared" si="14"/>
        <v>2.4451655596745198E-2</v>
      </c>
      <c r="L237" s="12">
        <f t="shared" si="15"/>
        <v>9.667764712843864</v>
      </c>
    </row>
    <row r="238" spans="1:12" ht="15.75" x14ac:dyDescent="0.25">
      <c r="A238" t="s">
        <v>15</v>
      </c>
      <c r="B238" s="4">
        <v>615</v>
      </c>
      <c r="C238" s="5" t="str">
        <f>VLOOKUP(B238,'[1]2019 Route Types'!$A$1:$B$351,2,FALSE)</f>
        <v>Suburban Local</v>
      </c>
      <c r="D238" s="5" t="s">
        <v>12</v>
      </c>
      <c r="E238" s="6">
        <v>391207</v>
      </c>
      <c r="F238" s="6">
        <v>25207</v>
      </c>
      <c r="G238" s="7">
        <v>20747</v>
      </c>
      <c r="H238" s="13">
        <v>5262</v>
      </c>
      <c r="I238" s="9">
        <f t="shared" si="12"/>
        <v>366000</v>
      </c>
      <c r="J238" s="10">
        <f t="shared" si="13"/>
        <v>17.641104738034414</v>
      </c>
      <c r="K238" s="11">
        <f t="shared" si="14"/>
        <v>6.443391861597568E-2</v>
      </c>
      <c r="L238" s="12">
        <f t="shared" si="15"/>
        <v>3.9427974154313947</v>
      </c>
    </row>
    <row r="239" spans="1:12" ht="15.75" x14ac:dyDescent="0.25">
      <c r="A239" t="s">
        <v>15</v>
      </c>
      <c r="B239" s="4">
        <v>615</v>
      </c>
      <c r="C239" s="5" t="str">
        <f>VLOOKUP(B239,'[1]2019 Route Types'!$A$1:$B$351,2,FALSE)</f>
        <v>Suburban Local</v>
      </c>
      <c r="D239" s="5" t="s">
        <v>13</v>
      </c>
      <c r="E239" s="6">
        <v>78211</v>
      </c>
      <c r="F239" s="6">
        <v>4304</v>
      </c>
      <c r="G239" s="7">
        <v>3490</v>
      </c>
      <c r="H239" s="13">
        <v>1050</v>
      </c>
      <c r="I239" s="9">
        <f t="shared" si="12"/>
        <v>73907</v>
      </c>
      <c r="J239" s="10">
        <f t="shared" si="13"/>
        <v>21.17679083094556</v>
      </c>
      <c r="K239" s="11">
        <f t="shared" si="14"/>
        <v>5.5030622290982087E-2</v>
      </c>
      <c r="L239" s="12">
        <f t="shared" si="15"/>
        <v>3.323809523809524</v>
      </c>
    </row>
    <row r="240" spans="1:12" ht="15.75" x14ac:dyDescent="0.25">
      <c r="A240" t="s">
        <v>11</v>
      </c>
      <c r="B240" s="4">
        <v>643</v>
      </c>
      <c r="C240" s="5" t="str">
        <f>VLOOKUP(B240,'[1]2019 Route Types'!$A$1:$B$351,2,FALSE)</f>
        <v>Commuter &amp; Express Bus</v>
      </c>
      <c r="D240" s="4" t="s">
        <v>12</v>
      </c>
      <c r="E240" s="6">
        <v>82804.174384296901</v>
      </c>
      <c r="F240" s="6">
        <v>5214.0708468103321</v>
      </c>
      <c r="G240" s="7">
        <v>4864.5733655712584</v>
      </c>
      <c r="H240" s="8">
        <v>298.54000000000008</v>
      </c>
      <c r="I240" s="9">
        <f t="shared" si="12"/>
        <v>77590.103537486575</v>
      </c>
      <c r="J240" s="10">
        <f t="shared" si="13"/>
        <v>15.950032553034584</v>
      </c>
      <c r="K240" s="11">
        <f t="shared" si="14"/>
        <v>6.2968695546816972E-2</v>
      </c>
      <c r="L240" s="12">
        <f t="shared" si="15"/>
        <v>16.294544669294758</v>
      </c>
    </row>
    <row r="241" spans="1:12" ht="15.75" x14ac:dyDescent="0.25">
      <c r="A241" t="s">
        <v>11</v>
      </c>
      <c r="B241" s="4">
        <v>645</v>
      </c>
      <c r="C241" s="5" t="str">
        <f>VLOOKUP(B241,'[1]2019 Route Types'!$A$1:$B$351,2,FALSE)</f>
        <v>Commuter &amp; Express Bus</v>
      </c>
      <c r="D241" s="4" t="s">
        <v>12</v>
      </c>
      <c r="E241" s="6">
        <v>2500849.3625362162</v>
      </c>
      <c r="F241" s="6">
        <v>145824.89914221552</v>
      </c>
      <c r="G241" s="7">
        <v>131951.2685281962</v>
      </c>
      <c r="H241" s="8">
        <v>11167.06999999996</v>
      </c>
      <c r="I241" s="9">
        <f t="shared" si="12"/>
        <v>2355024.4633940007</v>
      </c>
      <c r="J241" s="10">
        <f t="shared" si="13"/>
        <v>17.847683388437936</v>
      </c>
      <c r="K241" s="11">
        <f t="shared" si="14"/>
        <v>5.8310149074444206E-2</v>
      </c>
      <c r="L241" s="12">
        <f t="shared" si="15"/>
        <v>11.816104719339691</v>
      </c>
    </row>
    <row r="242" spans="1:12" ht="15.75" x14ac:dyDescent="0.25">
      <c r="A242" t="s">
        <v>11</v>
      </c>
      <c r="B242" s="4">
        <v>645</v>
      </c>
      <c r="C242" s="5" t="str">
        <f>VLOOKUP(B242,'[1]2019 Route Types'!$A$1:$B$351,2,FALSE)</f>
        <v>Commuter &amp; Express Bus</v>
      </c>
      <c r="D242" s="4" t="s">
        <v>13</v>
      </c>
      <c r="E242" s="6">
        <v>268162.43540090777</v>
      </c>
      <c r="F242" s="6">
        <v>6383.1465397066258</v>
      </c>
      <c r="G242" s="7">
        <v>9125.9032801573849</v>
      </c>
      <c r="H242" s="8">
        <v>1292.8499999999997</v>
      </c>
      <c r="I242" s="9">
        <f t="shared" si="12"/>
        <v>261779.28886120114</v>
      </c>
      <c r="J242" s="10">
        <f t="shared" si="13"/>
        <v>28.685301698341746</v>
      </c>
      <c r="K242" s="11">
        <f t="shared" si="14"/>
        <v>2.3803283745404923E-2</v>
      </c>
      <c r="L242" s="12">
        <f t="shared" si="15"/>
        <v>7.0587487180704542</v>
      </c>
    </row>
    <row r="243" spans="1:12" ht="15.75" x14ac:dyDescent="0.25">
      <c r="A243" t="s">
        <v>11</v>
      </c>
      <c r="B243" s="4">
        <v>645</v>
      </c>
      <c r="C243" s="5" t="str">
        <f>VLOOKUP(B243,'[1]2019 Route Types'!$A$1:$B$351,2,FALSE)</f>
        <v>Commuter &amp; Express Bus</v>
      </c>
      <c r="D243" s="4" t="s">
        <v>14</v>
      </c>
      <c r="E243" s="6">
        <v>218679.59116512456</v>
      </c>
      <c r="F243" s="6">
        <v>4205.0913372144405</v>
      </c>
      <c r="G243" s="7">
        <v>6608.4127201139681</v>
      </c>
      <c r="H243" s="8">
        <v>1031.5199999999993</v>
      </c>
      <c r="I243" s="9">
        <f t="shared" si="12"/>
        <v>214474.49982791013</v>
      </c>
      <c r="J243" s="10">
        <f t="shared" si="13"/>
        <v>32.454767719805993</v>
      </c>
      <c r="K243" s="11">
        <f t="shared" si="14"/>
        <v>1.9229464051993696E-2</v>
      </c>
      <c r="L243" s="12">
        <f t="shared" si="15"/>
        <v>6.4064804561365483</v>
      </c>
    </row>
    <row r="244" spans="1:12" ht="15.75" x14ac:dyDescent="0.25">
      <c r="A244" t="s">
        <v>11</v>
      </c>
      <c r="B244" s="4">
        <v>652</v>
      </c>
      <c r="C244" s="5" t="str">
        <f>VLOOKUP(B244,'[1]2019 Route Types'!$A$1:$B$351,2,FALSE)</f>
        <v>Commuter &amp; Express Bus</v>
      </c>
      <c r="D244" s="4" t="s">
        <v>12</v>
      </c>
      <c r="E244" s="6">
        <v>57076.457360845903</v>
      </c>
      <c r="F244" s="6">
        <v>17818.856930245423</v>
      </c>
      <c r="G244" s="7">
        <v>7302.5403068407404</v>
      </c>
      <c r="H244" s="8">
        <v>201.40000000000012</v>
      </c>
      <c r="I244" s="9">
        <f t="shared" si="12"/>
        <v>39257.600430600476</v>
      </c>
      <c r="J244" s="10">
        <f t="shared" si="13"/>
        <v>5.3758827450531781</v>
      </c>
      <c r="K244" s="11">
        <f t="shared" si="14"/>
        <v>0.31219276307903876</v>
      </c>
      <c r="L244" s="12">
        <f t="shared" si="15"/>
        <v>36.258889309040399</v>
      </c>
    </row>
    <row r="245" spans="1:12" ht="15.75" x14ac:dyDescent="0.25">
      <c r="A245" t="s">
        <v>11</v>
      </c>
      <c r="B245" s="4">
        <v>663</v>
      </c>
      <c r="C245" s="5" t="str">
        <f>VLOOKUP(B245,'[1]2019 Route Types'!$A$1:$B$351,2,FALSE)</f>
        <v>Commuter &amp; Express Bus</v>
      </c>
      <c r="D245" s="4" t="s">
        <v>12</v>
      </c>
      <c r="E245" s="6">
        <v>309657.14854940475</v>
      </c>
      <c r="F245" s="6">
        <v>84613.25964952918</v>
      </c>
      <c r="G245" s="7">
        <v>29487.35784137496</v>
      </c>
      <c r="H245" s="8">
        <v>975.99999999999966</v>
      </c>
      <c r="I245" s="9">
        <f t="shared" si="12"/>
        <v>225043.88889987557</v>
      </c>
      <c r="J245" s="10">
        <f t="shared" si="13"/>
        <v>7.6318770271138696</v>
      </c>
      <c r="K245" s="11">
        <f t="shared" si="14"/>
        <v>0.27324820384706677</v>
      </c>
      <c r="L245" s="12">
        <f t="shared" si="15"/>
        <v>30.21245680468747</v>
      </c>
    </row>
    <row r="246" spans="1:12" ht="15.75" x14ac:dyDescent="0.25">
      <c r="A246" t="s">
        <v>15</v>
      </c>
      <c r="B246" s="4">
        <v>664</v>
      </c>
      <c r="C246" s="5" t="str">
        <f>VLOOKUP(B246,'[1]2019 Route Types'!$A$1:$B$351,2,FALSE)</f>
        <v>Commuter &amp; Express Bus</v>
      </c>
      <c r="D246" s="5" t="s">
        <v>12</v>
      </c>
      <c r="E246" s="6">
        <v>415797</v>
      </c>
      <c r="F246" s="6">
        <v>2638</v>
      </c>
      <c r="G246" s="7">
        <v>2879</v>
      </c>
      <c r="H246" s="13">
        <v>1119</v>
      </c>
      <c r="I246" s="9">
        <f t="shared" si="12"/>
        <v>413159</v>
      </c>
      <c r="J246" s="10">
        <f t="shared" si="13"/>
        <v>143.50781521361583</v>
      </c>
      <c r="K246" s="11">
        <f t="shared" si="14"/>
        <v>6.3444421195920121E-3</v>
      </c>
      <c r="L246" s="12">
        <f t="shared" si="15"/>
        <v>2.5728328865058088</v>
      </c>
    </row>
    <row r="247" spans="1:12" ht="15.75" x14ac:dyDescent="0.25">
      <c r="A247" t="s">
        <v>11</v>
      </c>
      <c r="B247" s="4">
        <v>664</v>
      </c>
      <c r="C247" s="5" t="str">
        <f>VLOOKUP(B247,'[1]2019 Route Types'!$A$1:$B$351,2,FALSE)</f>
        <v>Commuter &amp; Express Bus</v>
      </c>
      <c r="D247" s="4" t="s">
        <v>12</v>
      </c>
      <c r="E247" s="6">
        <v>120921.47071706066</v>
      </c>
      <c r="F247" s="6">
        <v>26139.634896868793</v>
      </c>
      <c r="G247" s="7">
        <v>10167.662686095928</v>
      </c>
      <c r="H247" s="8">
        <v>364</v>
      </c>
      <c r="I247" s="9">
        <f t="shared" si="12"/>
        <v>94781.83582019186</v>
      </c>
      <c r="J247" s="10">
        <f t="shared" si="13"/>
        <v>9.3218902658724208</v>
      </c>
      <c r="K247" s="11">
        <f t="shared" si="14"/>
        <v>0.2161703355232247</v>
      </c>
      <c r="L247" s="12">
        <f t="shared" si="15"/>
        <v>27.933139247516284</v>
      </c>
    </row>
    <row r="248" spans="1:12" ht="15.75" x14ac:dyDescent="0.25">
      <c r="A248" t="s">
        <v>11</v>
      </c>
      <c r="B248" s="4">
        <v>667</v>
      </c>
      <c r="C248" s="5" t="str">
        <f>VLOOKUP(B248,'[1]2019 Route Types'!$A$1:$B$351,2,FALSE)</f>
        <v>Commuter &amp; Express Bus</v>
      </c>
      <c r="D248" s="4" t="s">
        <v>12</v>
      </c>
      <c r="E248" s="6">
        <v>475817.82246511005</v>
      </c>
      <c r="F248" s="6">
        <v>109916.53107348814</v>
      </c>
      <c r="G248" s="7">
        <v>27126.642415485872</v>
      </c>
      <c r="H248" s="8">
        <v>1506.6199999999944</v>
      </c>
      <c r="I248" s="9">
        <f t="shared" si="12"/>
        <v>365901.29139162193</v>
      </c>
      <c r="J248" s="10">
        <f t="shared" si="13"/>
        <v>13.488631795534662</v>
      </c>
      <c r="K248" s="11">
        <f t="shared" si="14"/>
        <v>0.23100549387585814</v>
      </c>
      <c r="L248" s="12">
        <f t="shared" si="15"/>
        <v>18.004966358793837</v>
      </c>
    </row>
    <row r="249" spans="1:12" ht="15.75" x14ac:dyDescent="0.25">
      <c r="A249" t="s">
        <v>11</v>
      </c>
      <c r="B249" s="4">
        <v>668</v>
      </c>
      <c r="C249" s="5" t="str">
        <f>VLOOKUP(B249,'[1]2019 Route Types'!$A$1:$B$351,2,FALSE)</f>
        <v>Commuter &amp; Express Bus</v>
      </c>
      <c r="D249" s="4" t="s">
        <v>12</v>
      </c>
      <c r="E249" s="6">
        <v>75371.799035099248</v>
      </c>
      <c r="F249" s="6">
        <v>19234.949064249064</v>
      </c>
      <c r="G249" s="7">
        <v>7536.5669563754618</v>
      </c>
      <c r="H249" s="8">
        <v>277.29999999999973</v>
      </c>
      <c r="I249" s="9">
        <f t="shared" si="12"/>
        <v>56136.849970850184</v>
      </c>
      <c r="J249" s="10">
        <f t="shared" si="13"/>
        <v>7.4485969932718419</v>
      </c>
      <c r="K249" s="11">
        <f t="shared" si="14"/>
        <v>0.25520087500222338</v>
      </c>
      <c r="L249" s="12">
        <f t="shared" si="15"/>
        <v>27.17838787008824</v>
      </c>
    </row>
    <row r="250" spans="1:12" ht="15.75" x14ac:dyDescent="0.25">
      <c r="A250" t="s">
        <v>15</v>
      </c>
      <c r="B250" s="4">
        <v>670</v>
      </c>
      <c r="C250" s="5" t="str">
        <f>VLOOKUP(B250,'[1]2019 Route Types'!$A$1:$B$351,2,FALSE)</f>
        <v>Commuter &amp; Express Bus</v>
      </c>
      <c r="D250" s="5" t="s">
        <v>12</v>
      </c>
      <c r="E250" s="6">
        <v>405324</v>
      </c>
      <c r="F250" s="6">
        <v>19422</v>
      </c>
      <c r="G250" s="7">
        <v>6638</v>
      </c>
      <c r="H250" s="13">
        <v>827</v>
      </c>
      <c r="I250" s="9">
        <f t="shared" si="12"/>
        <v>385902</v>
      </c>
      <c r="J250" s="10">
        <f t="shared" si="13"/>
        <v>58.135281711358843</v>
      </c>
      <c r="K250" s="11">
        <f t="shared" si="14"/>
        <v>4.7917221778133047E-2</v>
      </c>
      <c r="L250" s="12">
        <f t="shared" si="15"/>
        <v>8.0266021765417168</v>
      </c>
    </row>
    <row r="251" spans="1:12" ht="15.75" x14ac:dyDescent="0.25">
      <c r="A251" t="s">
        <v>15</v>
      </c>
      <c r="B251" s="4">
        <v>671</v>
      </c>
      <c r="C251" s="5" t="str">
        <f>VLOOKUP(B251,'[1]2019 Route Types'!$A$1:$B$351,2,FALSE)</f>
        <v>Commuter &amp; Express Bus</v>
      </c>
      <c r="D251" s="5" t="s">
        <v>12</v>
      </c>
      <c r="E251" s="6">
        <v>73216</v>
      </c>
      <c r="F251" s="6">
        <v>10317</v>
      </c>
      <c r="G251" s="7">
        <v>3646</v>
      </c>
      <c r="H251" s="13">
        <v>390</v>
      </c>
      <c r="I251" s="9">
        <f t="shared" si="12"/>
        <v>62899</v>
      </c>
      <c r="J251" s="10">
        <f t="shared" si="13"/>
        <v>17.251508502468457</v>
      </c>
      <c r="K251" s="11">
        <f t="shared" si="14"/>
        <v>0.14091182255244755</v>
      </c>
      <c r="L251" s="12">
        <f t="shared" si="15"/>
        <v>9.3487179487179493</v>
      </c>
    </row>
    <row r="252" spans="1:12" ht="15.75" x14ac:dyDescent="0.25">
      <c r="A252" t="s">
        <v>11</v>
      </c>
      <c r="B252" s="4">
        <v>672</v>
      </c>
      <c r="C252" s="5" t="str">
        <f>VLOOKUP(B252,'[1]2019 Route Types'!$A$1:$B$351,2,FALSE)</f>
        <v>Commuter &amp; Express Bus</v>
      </c>
      <c r="D252" s="4" t="s">
        <v>12</v>
      </c>
      <c r="E252" s="6">
        <v>231197.81763603209</v>
      </c>
      <c r="F252" s="6">
        <v>38441.752859228676</v>
      </c>
      <c r="G252" s="7">
        <v>15783.166223232485</v>
      </c>
      <c r="H252" s="8">
        <v>851.36999999999898</v>
      </c>
      <c r="I252" s="9">
        <f t="shared" si="12"/>
        <v>192756.06477680343</v>
      </c>
      <c r="J252" s="10">
        <f t="shared" si="13"/>
        <v>12.212762765754224</v>
      </c>
      <c r="K252" s="11">
        <f t="shared" si="14"/>
        <v>0.1662721268405154</v>
      </c>
      <c r="L252" s="12">
        <f t="shared" si="15"/>
        <v>18.538551068551282</v>
      </c>
    </row>
    <row r="253" spans="1:12" ht="15.75" x14ac:dyDescent="0.25">
      <c r="A253" t="s">
        <v>11</v>
      </c>
      <c r="B253" s="4">
        <v>673</v>
      </c>
      <c r="C253" s="5" t="str">
        <f>VLOOKUP(B253,'[1]2019 Route Types'!$A$1:$B$351,2,FALSE)</f>
        <v>Commuter &amp; Express Bus</v>
      </c>
      <c r="D253" s="4" t="s">
        <v>12</v>
      </c>
      <c r="E253" s="6">
        <v>204746.24591667543</v>
      </c>
      <c r="F253" s="6">
        <v>95257.54849302501</v>
      </c>
      <c r="G253" s="7">
        <v>33740.735394083691</v>
      </c>
      <c r="H253" s="8">
        <v>644.27999999999975</v>
      </c>
      <c r="I253" s="9">
        <f t="shared" si="12"/>
        <v>109488.69742365042</v>
      </c>
      <c r="J253" s="10">
        <f t="shared" si="13"/>
        <v>3.2450003280855828</v>
      </c>
      <c r="K253" s="11">
        <f t="shared" si="14"/>
        <v>0.46524686236147894</v>
      </c>
      <c r="L253" s="12">
        <f t="shared" si="15"/>
        <v>52.369676839392355</v>
      </c>
    </row>
    <row r="254" spans="1:12" ht="15.75" x14ac:dyDescent="0.25">
      <c r="A254" t="s">
        <v>11</v>
      </c>
      <c r="B254" s="4">
        <v>677</v>
      </c>
      <c r="C254" s="5" t="str">
        <f>VLOOKUP(B254,'[1]2019 Route Types'!$A$1:$B$351,2,FALSE)</f>
        <v>Commuter &amp; Express Bus</v>
      </c>
      <c r="D254" s="4" t="s">
        <v>12</v>
      </c>
      <c r="E254" s="6">
        <v>112245.50613911447</v>
      </c>
      <c r="F254" s="6">
        <v>23845.635736764994</v>
      </c>
      <c r="G254" s="7">
        <v>8671.4826014491864</v>
      </c>
      <c r="H254" s="8">
        <v>393.53000000000009</v>
      </c>
      <c r="I254" s="9">
        <f t="shared" si="12"/>
        <v>88399.870402349479</v>
      </c>
      <c r="J254" s="10">
        <f t="shared" si="13"/>
        <v>10.194320217810967</v>
      </c>
      <c r="K254" s="11">
        <f t="shared" si="14"/>
        <v>0.21244178548414461</v>
      </c>
      <c r="L254" s="12">
        <f t="shared" si="15"/>
        <v>22.035124644751821</v>
      </c>
    </row>
    <row r="255" spans="1:12" ht="15.75" x14ac:dyDescent="0.25">
      <c r="A255" t="s">
        <v>11</v>
      </c>
      <c r="B255" s="4">
        <v>679</v>
      </c>
      <c r="C255" s="5" t="str">
        <f>VLOOKUP(B255,'[1]2019 Route Types'!$A$1:$B$351,2,FALSE)</f>
        <v>Commuter &amp; Express Bus</v>
      </c>
      <c r="D255" s="4" t="s">
        <v>12</v>
      </c>
      <c r="E255" s="6">
        <v>33437.970241692834</v>
      </c>
      <c r="F255" s="6">
        <v>765.76960080777235</v>
      </c>
      <c r="G255" s="7">
        <v>335.13525054729598</v>
      </c>
      <c r="H255" s="8">
        <v>104.88000000000014</v>
      </c>
      <c r="I255" s="9">
        <f t="shared" si="12"/>
        <v>32672.200640885061</v>
      </c>
      <c r="J255" s="10">
        <f t="shared" si="13"/>
        <v>97.489597371596673</v>
      </c>
      <c r="K255" s="11">
        <f t="shared" si="14"/>
        <v>2.2901198705325615E-2</v>
      </c>
      <c r="L255" s="12">
        <f t="shared" si="15"/>
        <v>3.1954161951496522</v>
      </c>
    </row>
    <row r="256" spans="1:12" ht="15.75" x14ac:dyDescent="0.25">
      <c r="A256" t="s">
        <v>19</v>
      </c>
      <c r="B256" s="4">
        <v>682</v>
      </c>
      <c r="C256" s="5" t="str">
        <f>VLOOKUP(B256,'[1]2019 Route Types'!$A$1:$B$351,2,FALSE)</f>
        <v>State Fair</v>
      </c>
      <c r="D256" s="5" t="s">
        <v>20</v>
      </c>
      <c r="E256" s="6">
        <v>5273</v>
      </c>
      <c r="F256" s="6">
        <v>480</v>
      </c>
      <c r="G256" s="7">
        <v>1262</v>
      </c>
      <c r="H256" s="14">
        <v>36</v>
      </c>
      <c r="I256" s="9">
        <f t="shared" si="12"/>
        <v>4793</v>
      </c>
      <c r="J256" s="10">
        <f t="shared" si="13"/>
        <v>3.7979397781299524</v>
      </c>
      <c r="K256" s="11">
        <f t="shared" si="14"/>
        <v>9.1029774322017823E-2</v>
      </c>
      <c r="L256" s="12">
        <f t="shared" si="15"/>
        <v>35.055555555555557</v>
      </c>
    </row>
    <row r="257" spans="1:12" ht="15.75" x14ac:dyDescent="0.25">
      <c r="A257" t="s">
        <v>19</v>
      </c>
      <c r="B257" s="4">
        <v>690</v>
      </c>
      <c r="C257" s="5" t="str">
        <f>VLOOKUP(B257,'[1]2019 Route Types'!$A$1:$B$351,2,FALSE)</f>
        <v>Commuter &amp; Express Bus</v>
      </c>
      <c r="D257" s="4" t="s">
        <v>12</v>
      </c>
      <c r="E257" s="6">
        <v>2269540.9861935698</v>
      </c>
      <c r="F257" s="6">
        <v>211452</v>
      </c>
      <c r="G257" s="7">
        <v>75233</v>
      </c>
      <c r="H257" s="14">
        <v>4005.72</v>
      </c>
      <c r="I257" s="9">
        <f t="shared" si="12"/>
        <v>2058088.9861935698</v>
      </c>
      <c r="J257" s="10">
        <f t="shared" si="13"/>
        <v>27.356199888261401</v>
      </c>
      <c r="K257" s="11">
        <f t="shared" si="14"/>
        <v>9.3169500478880174E-2</v>
      </c>
      <c r="L257" s="12">
        <f t="shared" si="15"/>
        <v>18.781392608569746</v>
      </c>
    </row>
    <row r="258" spans="1:12" ht="15.75" x14ac:dyDescent="0.25">
      <c r="A258" t="s">
        <v>19</v>
      </c>
      <c r="B258" s="4">
        <v>695</v>
      </c>
      <c r="C258" s="5" t="str">
        <f>VLOOKUP(B258,'[1]2019 Route Types'!$A$1:$B$351,2,FALSE)</f>
        <v>Commuter &amp; Express Bus</v>
      </c>
      <c r="D258" s="4" t="s">
        <v>12</v>
      </c>
      <c r="E258" s="6">
        <v>405171</v>
      </c>
      <c r="F258" s="6">
        <v>48153</v>
      </c>
      <c r="G258" s="7">
        <v>16622</v>
      </c>
      <c r="H258" s="14">
        <v>959.16</v>
      </c>
      <c r="I258" s="9">
        <f t="shared" ref="I258:I317" si="16">E258-F258</f>
        <v>357018</v>
      </c>
      <c r="J258" s="10">
        <f t="shared" ref="J258:J317" si="17">I258/G258</f>
        <v>21.478642762603776</v>
      </c>
      <c r="K258" s="11">
        <f t="shared" ref="K258:K317" si="18">F258/E258</f>
        <v>0.11884611682474806</v>
      </c>
      <c r="L258" s="12">
        <f t="shared" ref="L258:L317" si="19">G258/H258</f>
        <v>17.329746861837442</v>
      </c>
    </row>
    <row r="259" spans="1:12" ht="15.75" x14ac:dyDescent="0.25">
      <c r="A259" t="s">
        <v>19</v>
      </c>
      <c r="B259" s="4">
        <v>697</v>
      </c>
      <c r="C259" s="5" t="str">
        <f>VLOOKUP(B259,'[1]2019 Route Types'!$A$1:$B$351,2,FALSE)</f>
        <v>Commuter &amp; Express Bus</v>
      </c>
      <c r="D259" s="4" t="s">
        <v>12</v>
      </c>
      <c r="E259" s="6">
        <v>460188</v>
      </c>
      <c r="F259" s="6">
        <v>69553</v>
      </c>
      <c r="G259" s="7">
        <v>23890</v>
      </c>
      <c r="H259" s="14">
        <v>823.45</v>
      </c>
      <c r="I259" s="9">
        <f t="shared" si="16"/>
        <v>390635</v>
      </c>
      <c r="J259" s="10">
        <f t="shared" si="17"/>
        <v>16.351402260359983</v>
      </c>
      <c r="K259" s="11">
        <f t="shared" si="18"/>
        <v>0.15114040348727042</v>
      </c>
      <c r="L259" s="12">
        <f t="shared" si="19"/>
        <v>29.012083308033272</v>
      </c>
    </row>
    <row r="260" spans="1:12" ht="15.75" x14ac:dyDescent="0.25">
      <c r="A260" t="s">
        <v>19</v>
      </c>
      <c r="B260" s="4">
        <v>698</v>
      </c>
      <c r="C260" s="5" t="str">
        <f>VLOOKUP(B260,'[1]2019 Route Types'!$A$1:$B$351,2,FALSE)</f>
        <v>Commuter &amp; Express Bus</v>
      </c>
      <c r="D260" s="4" t="s">
        <v>12</v>
      </c>
      <c r="E260" s="6">
        <v>3632116.8644363498</v>
      </c>
      <c r="F260" s="6">
        <v>124077</v>
      </c>
      <c r="G260" s="7">
        <v>48857</v>
      </c>
      <c r="H260" s="14">
        <v>4953.8999999999996</v>
      </c>
      <c r="I260" s="9">
        <f t="shared" si="16"/>
        <v>3508039.8644363498</v>
      </c>
      <c r="J260" s="10">
        <f t="shared" si="17"/>
        <v>71.802195477338969</v>
      </c>
      <c r="K260" s="11">
        <f t="shared" si="18"/>
        <v>3.4161070425594603E-2</v>
      </c>
      <c r="L260" s="12">
        <f t="shared" si="19"/>
        <v>9.8623306889521398</v>
      </c>
    </row>
    <row r="261" spans="1:12" ht="15.75" x14ac:dyDescent="0.25">
      <c r="A261" t="s">
        <v>19</v>
      </c>
      <c r="B261" s="4">
        <v>699</v>
      </c>
      <c r="C261" s="5" t="str">
        <f>VLOOKUP(B261,'[1]2019 Route Types'!$A$1:$B$351,2,FALSE)</f>
        <v>Commuter &amp; Express Bus</v>
      </c>
      <c r="D261" s="4" t="s">
        <v>12</v>
      </c>
      <c r="E261" s="6">
        <v>460172</v>
      </c>
      <c r="F261" s="6">
        <v>71349</v>
      </c>
      <c r="G261" s="7">
        <v>24679</v>
      </c>
      <c r="H261" s="14">
        <v>853.84</v>
      </c>
      <c r="I261" s="9">
        <f t="shared" si="16"/>
        <v>388823</v>
      </c>
      <c r="J261" s="10">
        <f t="shared" si="17"/>
        <v>15.755216986101544</v>
      </c>
      <c r="K261" s="11">
        <f t="shared" si="18"/>
        <v>0.15504854706501048</v>
      </c>
      <c r="L261" s="12">
        <f t="shared" si="19"/>
        <v>28.903541647147005</v>
      </c>
    </row>
    <row r="262" spans="1:12" ht="15.75" x14ac:dyDescent="0.25">
      <c r="A262" t="s">
        <v>15</v>
      </c>
      <c r="B262" s="4">
        <v>705</v>
      </c>
      <c r="C262" s="5" t="str">
        <f>VLOOKUP(B262,'[1]2019 Route Types'!$A$1:$B$351,2,FALSE)</f>
        <v>Suburban Local</v>
      </c>
      <c r="D262" s="5" t="s">
        <v>12</v>
      </c>
      <c r="E262" s="6">
        <v>438620</v>
      </c>
      <c r="F262" s="6">
        <v>22079</v>
      </c>
      <c r="G262" s="7">
        <v>18228</v>
      </c>
      <c r="H262" s="13">
        <v>5614</v>
      </c>
      <c r="I262" s="9">
        <f t="shared" si="16"/>
        <v>416541</v>
      </c>
      <c r="J262" s="10">
        <f t="shared" si="17"/>
        <v>22.851711652402898</v>
      </c>
      <c r="K262" s="11">
        <f t="shared" si="18"/>
        <v>5.0337421914185401E-2</v>
      </c>
      <c r="L262" s="12">
        <f t="shared" si="19"/>
        <v>3.2468827930174564</v>
      </c>
    </row>
    <row r="263" spans="1:12" ht="15.75" x14ac:dyDescent="0.25">
      <c r="A263" t="s">
        <v>15</v>
      </c>
      <c r="B263" s="4">
        <v>716</v>
      </c>
      <c r="C263" s="5" t="str">
        <f>VLOOKUP(B263,'[1]2019 Route Types'!$A$1:$B$351,2,FALSE)</f>
        <v>Suburban Local</v>
      </c>
      <c r="D263" s="5" t="s">
        <v>12</v>
      </c>
      <c r="E263" s="6">
        <v>234228</v>
      </c>
      <c r="F263" s="6">
        <v>18573</v>
      </c>
      <c r="G263" s="7">
        <v>18051</v>
      </c>
      <c r="H263" s="13">
        <v>2874</v>
      </c>
      <c r="I263" s="9">
        <f t="shared" si="16"/>
        <v>215655</v>
      </c>
      <c r="J263" s="10">
        <f t="shared" si="17"/>
        <v>11.946983546617917</v>
      </c>
      <c r="K263" s="11">
        <f t="shared" si="18"/>
        <v>7.9294533531430914E-2</v>
      </c>
      <c r="L263" s="12">
        <f t="shared" si="19"/>
        <v>6.2807933194154488</v>
      </c>
    </row>
    <row r="264" spans="1:12" ht="15.75" x14ac:dyDescent="0.25">
      <c r="A264" t="s">
        <v>15</v>
      </c>
      <c r="B264" s="4">
        <v>716</v>
      </c>
      <c r="C264" s="5" t="str">
        <f>VLOOKUP(B264,'[1]2019 Route Types'!$A$1:$B$351,2,FALSE)</f>
        <v>Suburban Local</v>
      </c>
      <c r="D264" s="5" t="s">
        <v>13</v>
      </c>
      <c r="E264" s="6">
        <v>44735</v>
      </c>
      <c r="F264" s="6">
        <v>3262</v>
      </c>
      <c r="G264" s="7">
        <v>3489</v>
      </c>
      <c r="H264" s="13">
        <v>559</v>
      </c>
      <c r="I264" s="9">
        <f t="shared" si="16"/>
        <v>41473</v>
      </c>
      <c r="J264" s="10">
        <f t="shared" si="17"/>
        <v>11.886787044998567</v>
      </c>
      <c r="K264" s="11">
        <f t="shared" si="18"/>
        <v>7.2918296635743826E-2</v>
      </c>
      <c r="L264" s="12">
        <f t="shared" si="19"/>
        <v>6.2415026833631488</v>
      </c>
    </row>
    <row r="265" spans="1:12" ht="15.75" x14ac:dyDescent="0.25">
      <c r="A265" t="s">
        <v>15</v>
      </c>
      <c r="B265" s="4">
        <v>717</v>
      </c>
      <c r="C265" s="5" t="str">
        <f>VLOOKUP(B265,'[1]2019 Route Types'!$A$1:$B$351,2,FALSE)</f>
        <v>Suburban Local</v>
      </c>
      <c r="D265" s="5" t="s">
        <v>12</v>
      </c>
      <c r="E265" s="6">
        <v>264134</v>
      </c>
      <c r="F265" s="6">
        <v>25911</v>
      </c>
      <c r="G265" s="7">
        <v>26330</v>
      </c>
      <c r="H265" s="13">
        <v>3452</v>
      </c>
      <c r="I265" s="9">
        <f t="shared" si="16"/>
        <v>238223</v>
      </c>
      <c r="J265" s="10">
        <f t="shared" si="17"/>
        <v>9.0475883023167487</v>
      </c>
      <c r="K265" s="11">
        <f t="shared" si="18"/>
        <v>9.8097935138982489E-2</v>
      </c>
      <c r="L265" s="12">
        <f t="shared" si="19"/>
        <v>7.6274623406720741</v>
      </c>
    </row>
    <row r="266" spans="1:12" ht="15.75" x14ac:dyDescent="0.25">
      <c r="A266" t="s">
        <v>11</v>
      </c>
      <c r="B266" s="4">
        <v>721</v>
      </c>
      <c r="C266" s="5" t="str">
        <f>VLOOKUP(B266,'[1]2019 Route Types'!$A$1:$B$351,2,FALSE)</f>
        <v>Suburban Local</v>
      </c>
      <c r="D266" s="4" t="s">
        <v>12</v>
      </c>
      <c r="E266" s="6">
        <v>1592289.933194356</v>
      </c>
      <c r="F266" s="6">
        <v>130304.22944492864</v>
      </c>
      <c r="G266" s="7">
        <v>110041.37550428044</v>
      </c>
      <c r="H266" s="8">
        <v>6565.9000000000251</v>
      </c>
      <c r="I266" s="9">
        <f t="shared" si="16"/>
        <v>1461985.7037494273</v>
      </c>
      <c r="J266" s="10">
        <f t="shared" si="17"/>
        <v>13.285781798434156</v>
      </c>
      <c r="K266" s="11">
        <f t="shared" si="18"/>
        <v>8.183448675299991E-2</v>
      </c>
      <c r="L266" s="12">
        <f t="shared" si="19"/>
        <v>16.759526569743677</v>
      </c>
    </row>
    <row r="267" spans="1:12" ht="15.75" x14ac:dyDescent="0.25">
      <c r="A267" t="s">
        <v>11</v>
      </c>
      <c r="B267" s="4">
        <v>721</v>
      </c>
      <c r="C267" s="5" t="str">
        <f>VLOOKUP(B267,'[1]2019 Route Types'!$A$1:$B$351,2,FALSE)</f>
        <v>Suburban Local</v>
      </c>
      <c r="D267" s="4" t="s">
        <v>13</v>
      </c>
      <c r="E267" s="6">
        <v>199166.38969444137</v>
      </c>
      <c r="F267" s="6">
        <v>16848.173442770276</v>
      </c>
      <c r="G267" s="7">
        <v>13214.553336834395</v>
      </c>
      <c r="H267" s="8">
        <v>841.5</v>
      </c>
      <c r="I267" s="9">
        <f t="shared" si="16"/>
        <v>182318.21625167108</v>
      </c>
      <c r="J267" s="10">
        <f t="shared" si="17"/>
        <v>13.796774783410592</v>
      </c>
      <c r="K267" s="11">
        <f t="shared" si="18"/>
        <v>8.4593457101966529E-2</v>
      </c>
      <c r="L267" s="12">
        <f t="shared" si="19"/>
        <v>15.703569027729525</v>
      </c>
    </row>
    <row r="268" spans="1:12" ht="15.75" x14ac:dyDescent="0.25">
      <c r="A268" t="s">
        <v>11</v>
      </c>
      <c r="B268" s="4">
        <v>721</v>
      </c>
      <c r="C268" s="5" t="str">
        <f>VLOOKUP(B268,'[1]2019 Route Types'!$A$1:$B$351,2,FALSE)</f>
        <v>Suburban Local</v>
      </c>
      <c r="D268" s="4" t="s">
        <v>14</v>
      </c>
      <c r="E268" s="6">
        <v>227491.06408661723</v>
      </c>
      <c r="F268" s="6">
        <v>8483.5626797436453</v>
      </c>
      <c r="G268" s="7">
        <v>10837.93318719052</v>
      </c>
      <c r="H268" s="8">
        <v>924</v>
      </c>
      <c r="I268" s="9">
        <f t="shared" si="16"/>
        <v>219007.50140687358</v>
      </c>
      <c r="J268" s="10">
        <f t="shared" si="17"/>
        <v>20.207496911470272</v>
      </c>
      <c r="K268" s="11">
        <f t="shared" si="18"/>
        <v>3.7291850182359379E-2</v>
      </c>
      <c r="L268" s="12">
        <f t="shared" si="19"/>
        <v>11.729364921201862</v>
      </c>
    </row>
    <row r="269" spans="1:12" ht="15.75" x14ac:dyDescent="0.25">
      <c r="A269" t="s">
        <v>11</v>
      </c>
      <c r="B269" s="4">
        <v>722</v>
      </c>
      <c r="C269" s="5" t="str">
        <f>VLOOKUP(B269,'[1]2019 Route Types'!$A$1:$B$351,2,FALSE)</f>
        <v>Suburban Local</v>
      </c>
      <c r="D269" s="4" t="s">
        <v>12</v>
      </c>
      <c r="E269" s="6">
        <v>1499075.6304938172</v>
      </c>
      <c r="F269" s="6">
        <v>129595.7441626592</v>
      </c>
      <c r="G269" s="7">
        <v>128434.05247499475</v>
      </c>
      <c r="H269" s="8">
        <v>6050.2300000000068</v>
      </c>
      <c r="I269" s="9">
        <f t="shared" si="16"/>
        <v>1369479.886331158</v>
      </c>
      <c r="J269" s="10">
        <f t="shared" si="17"/>
        <v>10.662903333972013</v>
      </c>
      <c r="K269" s="11">
        <f t="shared" si="18"/>
        <v>8.6450437540611935E-2</v>
      </c>
      <c r="L269" s="12">
        <f t="shared" si="19"/>
        <v>21.227961990700287</v>
      </c>
    </row>
    <row r="270" spans="1:12" ht="15.75" x14ac:dyDescent="0.25">
      <c r="A270" t="s">
        <v>11</v>
      </c>
      <c r="B270" s="4">
        <v>722</v>
      </c>
      <c r="C270" s="5" t="str">
        <f>VLOOKUP(B270,'[1]2019 Route Types'!$A$1:$B$351,2,FALSE)</f>
        <v>Suburban Local</v>
      </c>
      <c r="D270" s="4" t="s">
        <v>13</v>
      </c>
      <c r="E270" s="6">
        <v>295219.50642750389</v>
      </c>
      <c r="F270" s="6">
        <v>14886.904248724326</v>
      </c>
      <c r="G270" s="7">
        <v>18882.315252022392</v>
      </c>
      <c r="H270" s="8">
        <v>1162.7300000000007</v>
      </c>
      <c r="I270" s="9">
        <f t="shared" si="16"/>
        <v>280332.60217877955</v>
      </c>
      <c r="J270" s="10">
        <f t="shared" si="17"/>
        <v>14.846304514948425</v>
      </c>
      <c r="K270" s="11">
        <f t="shared" si="18"/>
        <v>5.0426560320735635E-2</v>
      </c>
      <c r="L270" s="12">
        <f t="shared" si="19"/>
        <v>16.239638825885958</v>
      </c>
    </row>
    <row r="271" spans="1:12" ht="15.75" x14ac:dyDescent="0.25">
      <c r="A271" t="s">
        <v>11</v>
      </c>
      <c r="B271" s="4">
        <v>722</v>
      </c>
      <c r="C271" s="5" t="str">
        <f>VLOOKUP(B271,'[1]2019 Route Types'!$A$1:$B$351,2,FALSE)</f>
        <v>Suburban Local</v>
      </c>
      <c r="D271" s="4" t="s">
        <v>14</v>
      </c>
      <c r="E271" s="6">
        <v>291601.94824346097</v>
      </c>
      <c r="F271" s="6">
        <v>17117.168393329219</v>
      </c>
      <c r="G271" s="7">
        <v>15553.683780484846</v>
      </c>
      <c r="H271" s="8">
        <v>1195.5</v>
      </c>
      <c r="I271" s="9">
        <f t="shared" si="16"/>
        <v>274484.77985013177</v>
      </c>
      <c r="J271" s="10">
        <f t="shared" si="17"/>
        <v>17.647573637476601</v>
      </c>
      <c r="K271" s="11">
        <f t="shared" si="18"/>
        <v>5.8700459638349016E-2</v>
      </c>
      <c r="L271" s="12">
        <f t="shared" si="19"/>
        <v>13.010191368034166</v>
      </c>
    </row>
    <row r="272" spans="1:12" ht="15.75" x14ac:dyDescent="0.25">
      <c r="A272" t="s">
        <v>11</v>
      </c>
      <c r="B272" s="4">
        <v>723</v>
      </c>
      <c r="C272" s="5" t="str">
        <f>VLOOKUP(B272,'[1]2019 Route Types'!$A$1:$B$351,2,FALSE)</f>
        <v>Suburban Local</v>
      </c>
      <c r="D272" s="4" t="s">
        <v>12</v>
      </c>
      <c r="E272" s="6">
        <v>919439.54862178932</v>
      </c>
      <c r="F272" s="6">
        <v>93077.257285534113</v>
      </c>
      <c r="G272" s="7">
        <v>62922.495329027399</v>
      </c>
      <c r="H272" s="8">
        <v>3865.7500000000068</v>
      </c>
      <c r="I272" s="9">
        <f t="shared" si="16"/>
        <v>826362.29133625515</v>
      </c>
      <c r="J272" s="10">
        <f t="shared" si="17"/>
        <v>13.133018438241081</v>
      </c>
      <c r="K272" s="11">
        <f t="shared" si="18"/>
        <v>0.10123260134399696</v>
      </c>
      <c r="L272" s="12">
        <f t="shared" si="19"/>
        <v>16.276917888903132</v>
      </c>
    </row>
    <row r="273" spans="1:12" ht="15.75" x14ac:dyDescent="0.25">
      <c r="A273" t="s">
        <v>11</v>
      </c>
      <c r="B273" s="4">
        <v>723</v>
      </c>
      <c r="C273" s="5" t="str">
        <f>VLOOKUP(B273,'[1]2019 Route Types'!$A$1:$B$351,2,FALSE)</f>
        <v>Suburban Local</v>
      </c>
      <c r="D273" s="4" t="s">
        <v>13</v>
      </c>
      <c r="E273" s="6">
        <v>106005.26115402779</v>
      </c>
      <c r="F273" s="6">
        <v>4643.9871755324093</v>
      </c>
      <c r="G273" s="7">
        <v>7607.002161575233</v>
      </c>
      <c r="H273" s="8">
        <v>442.17000000000019</v>
      </c>
      <c r="I273" s="9">
        <f t="shared" si="16"/>
        <v>101361.27397849537</v>
      </c>
      <c r="J273" s="10">
        <f t="shared" si="17"/>
        <v>13.324733163675848</v>
      </c>
      <c r="K273" s="11">
        <f t="shared" si="18"/>
        <v>4.380902537266148E-2</v>
      </c>
      <c r="L273" s="12">
        <f t="shared" si="19"/>
        <v>17.203795285919963</v>
      </c>
    </row>
    <row r="274" spans="1:12" ht="15.75" x14ac:dyDescent="0.25">
      <c r="A274" t="s">
        <v>11</v>
      </c>
      <c r="B274" s="4">
        <v>723</v>
      </c>
      <c r="C274" s="5" t="str">
        <f>VLOOKUP(B274,'[1]2019 Route Types'!$A$1:$B$351,2,FALSE)</f>
        <v>Suburban Local</v>
      </c>
      <c r="D274" s="4" t="s">
        <v>14</v>
      </c>
      <c r="E274" s="6">
        <v>106674.22639432029</v>
      </c>
      <c r="F274" s="6">
        <v>4259.4830461116007</v>
      </c>
      <c r="G274" s="7">
        <v>6249.4203839344918</v>
      </c>
      <c r="H274" s="8">
        <v>446.30999999999977</v>
      </c>
      <c r="I274" s="9">
        <f t="shared" si="16"/>
        <v>102414.74334820868</v>
      </c>
      <c r="J274" s="10">
        <f t="shared" si="17"/>
        <v>16.387878724159489</v>
      </c>
      <c r="K274" s="11">
        <f t="shared" si="18"/>
        <v>3.9929823632996984E-2</v>
      </c>
      <c r="L274" s="12">
        <f t="shared" si="19"/>
        <v>14.002420702951973</v>
      </c>
    </row>
    <row r="275" spans="1:12" ht="15.75" x14ac:dyDescent="0.25">
      <c r="A275" t="s">
        <v>11</v>
      </c>
      <c r="B275" s="4">
        <v>724</v>
      </c>
      <c r="C275" s="5" t="str">
        <f>VLOOKUP(B275,'[1]2019 Route Types'!$A$1:$B$351,2,FALSE)</f>
        <v>Suburban Local</v>
      </c>
      <c r="D275" s="4" t="s">
        <v>12</v>
      </c>
      <c r="E275" s="6">
        <v>2285392.8115929109</v>
      </c>
      <c r="F275" s="6">
        <v>449523.02882165305</v>
      </c>
      <c r="G275" s="7">
        <v>238844.64478072559</v>
      </c>
      <c r="H275" s="8">
        <v>8428.6300000000156</v>
      </c>
      <c r="I275" s="9">
        <f t="shared" si="16"/>
        <v>1835869.7827712579</v>
      </c>
      <c r="J275" s="10">
        <f t="shared" si="17"/>
        <v>7.686459893026707</v>
      </c>
      <c r="K275" s="11">
        <f t="shared" si="18"/>
        <v>0.19669398912143118</v>
      </c>
      <c r="L275" s="12">
        <f t="shared" si="19"/>
        <v>28.337303307978303</v>
      </c>
    </row>
    <row r="276" spans="1:12" ht="15.75" x14ac:dyDescent="0.25">
      <c r="A276" t="s">
        <v>11</v>
      </c>
      <c r="B276" s="4">
        <v>724</v>
      </c>
      <c r="C276" s="5" t="str">
        <f>VLOOKUP(B276,'[1]2019 Route Types'!$A$1:$B$351,2,FALSE)</f>
        <v>Suburban Local</v>
      </c>
      <c r="D276" s="4" t="s">
        <v>13</v>
      </c>
      <c r="E276" s="6">
        <v>314544.02539451502</v>
      </c>
      <c r="F276" s="6">
        <v>49914.002410817797</v>
      </c>
      <c r="G276" s="7">
        <v>38681.424223338581</v>
      </c>
      <c r="H276" s="8">
        <v>1137.67</v>
      </c>
      <c r="I276" s="9">
        <f t="shared" si="16"/>
        <v>264630.02298369724</v>
      </c>
      <c r="J276" s="10">
        <f t="shared" si="17"/>
        <v>6.8412688595895013</v>
      </c>
      <c r="K276" s="11">
        <f t="shared" si="18"/>
        <v>0.15868685583270403</v>
      </c>
      <c r="L276" s="12">
        <f t="shared" si="19"/>
        <v>34.000566265559065</v>
      </c>
    </row>
    <row r="277" spans="1:12" ht="15.75" x14ac:dyDescent="0.25">
      <c r="A277" t="s">
        <v>11</v>
      </c>
      <c r="B277" s="4">
        <v>724</v>
      </c>
      <c r="C277" s="5" t="str">
        <f>VLOOKUP(B277,'[1]2019 Route Types'!$A$1:$B$351,2,FALSE)</f>
        <v>Suburban Local</v>
      </c>
      <c r="D277" s="4" t="s">
        <v>14</v>
      </c>
      <c r="E277" s="6">
        <v>316116.95135694591</v>
      </c>
      <c r="F277" s="6">
        <v>25192.420588844376</v>
      </c>
      <c r="G277" s="7">
        <v>30719.973932370951</v>
      </c>
      <c r="H277" s="8">
        <v>1154.4799999999998</v>
      </c>
      <c r="I277" s="9">
        <f t="shared" si="16"/>
        <v>290924.53076810151</v>
      </c>
      <c r="J277" s="10">
        <f t="shared" si="17"/>
        <v>9.4702076052721473</v>
      </c>
      <c r="K277" s="11">
        <f t="shared" si="18"/>
        <v>7.9693355515118067E-2</v>
      </c>
      <c r="L277" s="12">
        <f t="shared" si="19"/>
        <v>26.609359999628367</v>
      </c>
    </row>
    <row r="278" spans="1:12" ht="15.75" x14ac:dyDescent="0.25">
      <c r="A278" t="s">
        <v>21</v>
      </c>
      <c r="B278" s="4">
        <v>740</v>
      </c>
      <c r="C278" s="5" t="str">
        <f>VLOOKUP(B278,'[1]2019 Route Types'!$A$1:$B$351,2,FALSE)</f>
        <v>Suburban Local</v>
      </c>
      <c r="D278" s="5" t="s">
        <v>12</v>
      </c>
      <c r="E278" s="6">
        <v>24479</v>
      </c>
      <c r="F278" s="6">
        <v>0</v>
      </c>
      <c r="G278" s="7">
        <v>1327</v>
      </c>
      <c r="H278" s="13">
        <v>203.55</v>
      </c>
      <c r="I278" s="9">
        <f t="shared" si="16"/>
        <v>24479</v>
      </c>
      <c r="J278" s="10">
        <f t="shared" si="17"/>
        <v>18.446872645064055</v>
      </c>
      <c r="K278" s="11">
        <f t="shared" si="18"/>
        <v>0</v>
      </c>
      <c r="L278" s="12">
        <f t="shared" si="19"/>
        <v>6.5192827315155979</v>
      </c>
    </row>
    <row r="279" spans="1:12" ht="15.75" x14ac:dyDescent="0.25">
      <c r="A279" t="s">
        <v>21</v>
      </c>
      <c r="B279" s="4">
        <v>741</v>
      </c>
      <c r="C279" s="5" t="str">
        <f>VLOOKUP(B279,'[1]2019 Route Types'!$A$1:$B$351,2,FALSE)</f>
        <v>Suburban Local</v>
      </c>
      <c r="D279" s="5" t="s">
        <v>12</v>
      </c>
      <c r="E279" s="6">
        <v>29518</v>
      </c>
      <c r="F279" s="6">
        <v>0</v>
      </c>
      <c r="G279" s="7">
        <v>2314</v>
      </c>
      <c r="H279" s="13">
        <v>251.95</v>
      </c>
      <c r="I279" s="9">
        <f t="shared" si="16"/>
        <v>29518</v>
      </c>
      <c r="J279" s="10">
        <f t="shared" si="17"/>
        <v>12.756266205704408</v>
      </c>
      <c r="K279" s="11">
        <f t="shared" si="18"/>
        <v>0</v>
      </c>
      <c r="L279" s="12">
        <f t="shared" si="19"/>
        <v>9.1843619765826556</v>
      </c>
    </row>
    <row r="280" spans="1:12" ht="15.75" x14ac:dyDescent="0.25">
      <c r="A280" t="s">
        <v>21</v>
      </c>
      <c r="B280" s="4">
        <v>742</v>
      </c>
      <c r="C280" s="5" t="str">
        <f>VLOOKUP(B280,'[1]2019 Route Types'!$A$1:$B$351,2,FALSE)</f>
        <v>Commuter &amp; Express Bus</v>
      </c>
      <c r="D280" s="5" t="s">
        <v>12</v>
      </c>
      <c r="E280" s="6">
        <v>71348</v>
      </c>
      <c r="F280" s="6">
        <v>11683</v>
      </c>
      <c r="G280" s="7">
        <v>4822</v>
      </c>
      <c r="H280" s="13">
        <v>486.54</v>
      </c>
      <c r="I280" s="9">
        <f t="shared" si="16"/>
        <v>59665</v>
      </c>
      <c r="J280" s="10">
        <f t="shared" si="17"/>
        <v>12.373496474491912</v>
      </c>
      <c r="K280" s="11">
        <f t="shared" si="18"/>
        <v>0.16374670628468913</v>
      </c>
      <c r="L280" s="12">
        <f t="shared" si="19"/>
        <v>9.9107987010317746</v>
      </c>
    </row>
    <row r="281" spans="1:12" ht="15.75" x14ac:dyDescent="0.25">
      <c r="A281" t="s">
        <v>21</v>
      </c>
      <c r="B281" s="4">
        <v>747</v>
      </c>
      <c r="C281" s="5" t="str">
        <f>VLOOKUP(B281,'[1]2019 Route Types'!$A$1:$B$351,2,FALSE)</f>
        <v>Commuter &amp; Express Bus</v>
      </c>
      <c r="D281" s="5" t="s">
        <v>12</v>
      </c>
      <c r="E281" s="6">
        <v>365062</v>
      </c>
      <c r="F281" s="6">
        <v>39835</v>
      </c>
      <c r="G281" s="7">
        <v>21916</v>
      </c>
      <c r="H281" s="13">
        <v>2230.9299999999998</v>
      </c>
      <c r="I281" s="9">
        <f t="shared" si="16"/>
        <v>325227</v>
      </c>
      <c r="J281" s="10">
        <f t="shared" si="17"/>
        <v>14.839706150757438</v>
      </c>
      <c r="K281" s="11">
        <f t="shared" si="18"/>
        <v>0.10911845111241378</v>
      </c>
      <c r="L281" s="12">
        <f t="shared" si="19"/>
        <v>9.8237058087882634</v>
      </c>
    </row>
    <row r="282" spans="1:12" ht="15.75" x14ac:dyDescent="0.25">
      <c r="A282" t="s">
        <v>11</v>
      </c>
      <c r="B282" s="4">
        <v>755</v>
      </c>
      <c r="C282" s="5" t="str">
        <f>VLOOKUP(B282,'[1]2019 Route Types'!$A$1:$B$351,2,FALSE)</f>
        <v>Commuter &amp; Express Bus</v>
      </c>
      <c r="D282" s="4" t="s">
        <v>12</v>
      </c>
      <c r="E282" s="6">
        <v>1315822.0370409002</v>
      </c>
      <c r="F282" s="6">
        <v>62017.595072220902</v>
      </c>
      <c r="G282" s="7">
        <v>47877.762708695736</v>
      </c>
      <c r="H282" s="8">
        <v>5130.7999999999756</v>
      </c>
      <c r="I282" s="9">
        <f t="shared" si="16"/>
        <v>1253804.4419686792</v>
      </c>
      <c r="J282" s="10">
        <f t="shared" si="17"/>
        <v>26.187615524084599</v>
      </c>
      <c r="K282" s="11">
        <f t="shared" si="18"/>
        <v>4.7132205819937323E-2</v>
      </c>
      <c r="L282" s="12">
        <f t="shared" si="19"/>
        <v>9.3314420185343341</v>
      </c>
    </row>
    <row r="283" spans="1:12" ht="15.75" x14ac:dyDescent="0.25">
      <c r="A283" t="s">
        <v>11</v>
      </c>
      <c r="B283" s="4">
        <v>756</v>
      </c>
      <c r="C283" s="5" t="str">
        <f>VLOOKUP(B283,'[1]2019 Route Types'!$A$1:$B$351,2,FALSE)</f>
        <v>Commuter &amp; Express Bus</v>
      </c>
      <c r="D283" s="4" t="s">
        <v>12</v>
      </c>
      <c r="E283" s="6">
        <v>179262.10085251063</v>
      </c>
      <c r="F283" s="6">
        <v>35346.08379583784</v>
      </c>
      <c r="G283" s="7">
        <v>11700.196425039325</v>
      </c>
      <c r="H283" s="8">
        <v>649.75000000000023</v>
      </c>
      <c r="I283" s="9">
        <f t="shared" si="16"/>
        <v>143916.01705667278</v>
      </c>
      <c r="J283" s="10">
        <f t="shared" si="17"/>
        <v>12.300307775062764</v>
      </c>
      <c r="K283" s="11">
        <f t="shared" si="18"/>
        <v>0.19717544103156037</v>
      </c>
      <c r="L283" s="12">
        <f t="shared" si="19"/>
        <v>18.007228049310228</v>
      </c>
    </row>
    <row r="284" spans="1:12" ht="15.75" x14ac:dyDescent="0.25">
      <c r="A284" t="s">
        <v>11</v>
      </c>
      <c r="B284" s="4">
        <v>758</v>
      </c>
      <c r="C284" s="5" t="str">
        <f>VLOOKUP(B284,'[1]2019 Route Types'!$A$1:$B$351,2,FALSE)</f>
        <v>Commuter &amp; Express Bus</v>
      </c>
      <c r="D284" s="4" t="s">
        <v>12</v>
      </c>
      <c r="E284" s="6">
        <v>165918.81725190897</v>
      </c>
      <c r="F284" s="6">
        <v>68524.245395963342</v>
      </c>
      <c r="G284" s="7">
        <v>24054.758627418454</v>
      </c>
      <c r="H284" s="8">
        <v>550.46999999999991</v>
      </c>
      <c r="I284" s="9">
        <f t="shared" si="16"/>
        <v>97394.571855945629</v>
      </c>
      <c r="J284" s="10">
        <f t="shared" si="17"/>
        <v>4.0488692222806968</v>
      </c>
      <c r="K284" s="11">
        <f t="shared" si="18"/>
        <v>0.41299863711013129</v>
      </c>
      <c r="L284" s="12">
        <f t="shared" si="19"/>
        <v>43.698582352205314</v>
      </c>
    </row>
    <row r="285" spans="1:12" ht="15.75" x14ac:dyDescent="0.25">
      <c r="A285" t="s">
        <v>11</v>
      </c>
      <c r="B285" s="4">
        <v>760</v>
      </c>
      <c r="C285" s="5" t="str">
        <f>VLOOKUP(B285,'[1]2019 Route Types'!$A$1:$B$351,2,FALSE)</f>
        <v>Commuter &amp; Express Bus</v>
      </c>
      <c r="D285" s="4" t="s">
        <v>12</v>
      </c>
      <c r="E285" s="6">
        <v>481888.25319689361</v>
      </c>
      <c r="F285" s="6">
        <v>109046.12176256216</v>
      </c>
      <c r="G285" s="7">
        <v>31589.05348040038</v>
      </c>
      <c r="H285" s="8">
        <v>1749.2199999999987</v>
      </c>
      <c r="I285" s="9">
        <f t="shared" si="16"/>
        <v>372842.13143433142</v>
      </c>
      <c r="J285" s="10">
        <f t="shared" si="17"/>
        <v>11.802890253285479</v>
      </c>
      <c r="K285" s="11">
        <f t="shared" si="18"/>
        <v>0.22628923000122864</v>
      </c>
      <c r="L285" s="12">
        <f t="shared" si="19"/>
        <v>18.05893682921554</v>
      </c>
    </row>
    <row r="286" spans="1:12" ht="15.75" x14ac:dyDescent="0.25">
      <c r="A286" t="s">
        <v>11</v>
      </c>
      <c r="B286" s="4">
        <v>761</v>
      </c>
      <c r="C286" s="5" t="str">
        <f>VLOOKUP(B286,'[1]2019 Route Types'!$A$1:$B$351,2,FALSE)</f>
        <v>Commuter &amp; Express Bus</v>
      </c>
      <c r="D286" s="4" t="s">
        <v>12</v>
      </c>
      <c r="E286" s="6">
        <v>255748.84195476468</v>
      </c>
      <c r="F286" s="6">
        <v>48571.290282128917</v>
      </c>
      <c r="G286" s="7">
        <v>18059.813823560555</v>
      </c>
      <c r="H286" s="8">
        <v>893.78000000000088</v>
      </c>
      <c r="I286" s="9">
        <f t="shared" si="16"/>
        <v>207177.55167263577</v>
      </c>
      <c r="J286" s="10">
        <f t="shared" si="17"/>
        <v>11.471743490641922</v>
      </c>
      <c r="K286" s="11">
        <f t="shared" si="18"/>
        <v>0.18991792850706207</v>
      </c>
      <c r="L286" s="12">
        <f t="shared" si="19"/>
        <v>20.206106450760295</v>
      </c>
    </row>
    <row r="287" spans="1:12" ht="15.75" x14ac:dyDescent="0.25">
      <c r="A287" t="s">
        <v>15</v>
      </c>
      <c r="B287" s="4">
        <v>762</v>
      </c>
      <c r="C287" s="5" t="str">
        <f>VLOOKUP(B287,'[1]2019 Route Types'!$A$1:$B$351,2,FALSE)</f>
        <v>Commuter &amp; Express Bus</v>
      </c>
      <c r="D287" s="5" t="s">
        <v>12</v>
      </c>
      <c r="E287" s="6">
        <v>15416</v>
      </c>
      <c r="F287" s="6">
        <v>8674</v>
      </c>
      <c r="G287" s="7">
        <v>2521</v>
      </c>
      <c r="H287" s="13">
        <v>143</v>
      </c>
      <c r="I287" s="9">
        <f t="shared" si="16"/>
        <v>6742</v>
      </c>
      <c r="J287" s="10">
        <f t="shared" si="17"/>
        <v>2.6743355811186036</v>
      </c>
      <c r="K287" s="11">
        <f t="shared" si="18"/>
        <v>0.56266216917488321</v>
      </c>
      <c r="L287" s="12">
        <f t="shared" si="19"/>
        <v>17.62937062937063</v>
      </c>
    </row>
    <row r="288" spans="1:12" ht="15.75" x14ac:dyDescent="0.25">
      <c r="A288" t="s">
        <v>11</v>
      </c>
      <c r="B288" s="4">
        <v>763</v>
      </c>
      <c r="C288" s="5" t="str">
        <f>VLOOKUP(B288,'[1]2019 Route Types'!$A$1:$B$351,2,FALSE)</f>
        <v>Commuter &amp; Express Bus</v>
      </c>
      <c r="D288" s="4" t="s">
        <v>12</v>
      </c>
      <c r="E288" s="6">
        <v>199590.06767996014</v>
      </c>
      <c r="F288" s="6">
        <v>40716.870199343386</v>
      </c>
      <c r="G288" s="7">
        <v>14063.183954321954</v>
      </c>
      <c r="H288" s="8">
        <v>703.65000000000066</v>
      </c>
      <c r="I288" s="9">
        <f t="shared" si="16"/>
        <v>158873.19748061674</v>
      </c>
      <c r="J288" s="10">
        <f t="shared" si="17"/>
        <v>11.297100144366041</v>
      </c>
      <c r="K288" s="11">
        <f t="shared" si="18"/>
        <v>0.2040024870607906</v>
      </c>
      <c r="L288" s="12">
        <f t="shared" si="19"/>
        <v>19.986049817838328</v>
      </c>
    </row>
    <row r="289" spans="1:12" ht="15.75" x14ac:dyDescent="0.25">
      <c r="A289" t="s">
        <v>11</v>
      </c>
      <c r="B289" s="4">
        <v>764</v>
      </c>
      <c r="C289" s="5" t="str">
        <f>VLOOKUP(B289,'[1]2019 Route Types'!$A$1:$B$351,2,FALSE)</f>
        <v>Commuter &amp; Express Bus</v>
      </c>
      <c r="D289" s="4" t="s">
        <v>12</v>
      </c>
      <c r="E289" s="6">
        <v>178970.50061956258</v>
      </c>
      <c r="F289" s="6">
        <v>42800.321095104489</v>
      </c>
      <c r="G289" s="7">
        <v>14048.415282263939</v>
      </c>
      <c r="H289" s="8">
        <v>640.2399999999991</v>
      </c>
      <c r="I289" s="9">
        <f t="shared" si="16"/>
        <v>136170.17952445807</v>
      </c>
      <c r="J289" s="10">
        <f t="shared" si="17"/>
        <v>9.6929210013012863</v>
      </c>
      <c r="K289" s="11">
        <f t="shared" si="18"/>
        <v>0.23914735080327618</v>
      </c>
      <c r="L289" s="12">
        <f t="shared" si="19"/>
        <v>21.942420470860863</v>
      </c>
    </row>
    <row r="290" spans="1:12" ht="15.75" x14ac:dyDescent="0.25">
      <c r="A290" t="s">
        <v>11</v>
      </c>
      <c r="B290" s="4">
        <v>765</v>
      </c>
      <c r="C290" s="5" t="str">
        <f>VLOOKUP(B290,'[1]2019 Route Types'!$A$1:$B$351,2,FALSE)</f>
        <v>Commuter &amp; Express Bus</v>
      </c>
      <c r="D290" s="4" t="s">
        <v>12</v>
      </c>
      <c r="E290" s="6">
        <v>294404.7410707369</v>
      </c>
      <c r="F290" s="6">
        <v>17047.222252833897</v>
      </c>
      <c r="G290" s="7">
        <v>8118.2254251219565</v>
      </c>
      <c r="H290" s="8">
        <v>816.06000000000336</v>
      </c>
      <c r="I290" s="9">
        <f t="shared" si="16"/>
        <v>277357.51881790301</v>
      </c>
      <c r="J290" s="10">
        <f t="shared" si="17"/>
        <v>34.164796404841937</v>
      </c>
      <c r="K290" s="11">
        <f t="shared" si="18"/>
        <v>5.7904034394398375E-2</v>
      </c>
      <c r="L290" s="12">
        <f t="shared" si="19"/>
        <v>9.9480741919980424</v>
      </c>
    </row>
    <row r="291" spans="1:12" ht="15.75" x14ac:dyDescent="0.25">
      <c r="A291" t="s">
        <v>11</v>
      </c>
      <c r="B291" s="4">
        <v>766</v>
      </c>
      <c r="C291" s="5" t="str">
        <f>VLOOKUP(B291,'[1]2019 Route Types'!$A$1:$B$351,2,FALSE)</f>
        <v>Commuter &amp; Express Bus</v>
      </c>
      <c r="D291" s="4" t="s">
        <v>12</v>
      </c>
      <c r="E291" s="6">
        <v>872198.59558873286</v>
      </c>
      <c r="F291" s="6">
        <v>77897.001603229219</v>
      </c>
      <c r="G291" s="7">
        <v>31114.183871150311</v>
      </c>
      <c r="H291" s="8">
        <v>2806.4400000000142</v>
      </c>
      <c r="I291" s="9">
        <f t="shared" si="16"/>
        <v>794301.59398550366</v>
      </c>
      <c r="J291" s="10">
        <f t="shared" si="17"/>
        <v>25.528601273131766</v>
      </c>
      <c r="K291" s="11">
        <f t="shared" si="18"/>
        <v>8.9311083504610381E-2</v>
      </c>
      <c r="L291" s="12">
        <f t="shared" si="19"/>
        <v>11.086709094493434</v>
      </c>
    </row>
    <row r="292" spans="1:12" ht="15.75" x14ac:dyDescent="0.25">
      <c r="A292" t="s">
        <v>11</v>
      </c>
      <c r="B292" s="4">
        <v>767</v>
      </c>
      <c r="C292" s="5" t="str">
        <f>VLOOKUP(B292,'[1]2019 Route Types'!$A$1:$B$351,2,FALSE)</f>
        <v>Commuter &amp; Express Bus</v>
      </c>
      <c r="D292" s="4" t="s">
        <v>12</v>
      </c>
      <c r="E292" s="6">
        <v>113144.32097478934</v>
      </c>
      <c r="F292" s="6">
        <v>24735.725440893835</v>
      </c>
      <c r="G292" s="7">
        <v>10189.247668334567</v>
      </c>
      <c r="H292" s="8">
        <v>362.84999999999974</v>
      </c>
      <c r="I292" s="9">
        <f t="shared" si="16"/>
        <v>88408.59553389551</v>
      </c>
      <c r="J292" s="10">
        <f t="shared" si="17"/>
        <v>8.6766558642642071</v>
      </c>
      <c r="K292" s="11">
        <f t="shared" si="18"/>
        <v>0.21862100746890703</v>
      </c>
      <c r="L292" s="12">
        <f t="shared" si="19"/>
        <v>28.081156589043886</v>
      </c>
    </row>
    <row r="293" spans="1:12" ht="15.75" x14ac:dyDescent="0.25">
      <c r="A293" t="s">
        <v>11</v>
      </c>
      <c r="B293" s="4">
        <v>768</v>
      </c>
      <c r="C293" s="5" t="str">
        <f>VLOOKUP(B293,'[1]2019 Route Types'!$A$1:$B$351,2,FALSE)</f>
        <v>Commuter &amp; Express Bus</v>
      </c>
      <c r="D293" s="4" t="s">
        <v>12</v>
      </c>
      <c r="E293" s="6">
        <v>902711.98702350142</v>
      </c>
      <c r="F293" s="6">
        <v>276611.60877686553</v>
      </c>
      <c r="G293" s="7">
        <v>89576.540238656744</v>
      </c>
      <c r="H293" s="8">
        <v>2430.4699999999971</v>
      </c>
      <c r="I293" s="9">
        <f t="shared" si="16"/>
        <v>626100.3782466359</v>
      </c>
      <c r="J293" s="10">
        <f t="shared" si="17"/>
        <v>6.9895574955064221</v>
      </c>
      <c r="K293" s="11">
        <f t="shared" si="18"/>
        <v>0.30642288210765073</v>
      </c>
      <c r="L293" s="12">
        <f t="shared" si="19"/>
        <v>36.855645302619187</v>
      </c>
    </row>
    <row r="294" spans="1:12" ht="15.75" x14ac:dyDescent="0.25">
      <c r="A294" t="s">
        <v>21</v>
      </c>
      <c r="B294" s="4">
        <v>771</v>
      </c>
      <c r="C294" s="5" t="str">
        <f>VLOOKUP(B294,'[1]2019 Route Types'!$A$1:$B$351,2,FALSE)</f>
        <v>Suburban Local</v>
      </c>
      <c r="D294" s="5" t="s">
        <v>12</v>
      </c>
      <c r="E294" s="6">
        <v>35536</v>
      </c>
      <c r="F294" s="6">
        <v>0</v>
      </c>
      <c r="G294" s="7">
        <v>1111</v>
      </c>
      <c r="H294" s="13">
        <v>265.5</v>
      </c>
      <c r="I294" s="9">
        <f t="shared" si="16"/>
        <v>35536</v>
      </c>
      <c r="J294" s="10">
        <f t="shared" si="17"/>
        <v>31.985598559855987</v>
      </c>
      <c r="K294" s="11">
        <f t="shared" si="18"/>
        <v>0</v>
      </c>
      <c r="L294" s="12">
        <f t="shared" si="19"/>
        <v>4.1845574387947266</v>
      </c>
    </row>
    <row r="295" spans="1:12" ht="15.75" x14ac:dyDescent="0.25">
      <c r="A295" t="s">
        <v>21</v>
      </c>
      <c r="B295" s="4">
        <v>772</v>
      </c>
      <c r="C295" s="5" t="str">
        <f>VLOOKUP(B295,'[1]2019 Route Types'!$A$1:$B$351,2,FALSE)</f>
        <v>Commuter &amp; Express Bus</v>
      </c>
      <c r="D295" s="5" t="s">
        <v>12</v>
      </c>
      <c r="E295" s="6">
        <v>65166</v>
      </c>
      <c r="F295" s="6">
        <v>31448</v>
      </c>
      <c r="G295" s="7">
        <v>12944</v>
      </c>
      <c r="H295" s="13">
        <v>495.6</v>
      </c>
      <c r="I295" s="9">
        <f t="shared" si="16"/>
        <v>33718</v>
      </c>
      <c r="J295" s="10">
        <f t="shared" si="17"/>
        <v>2.6049134734239803</v>
      </c>
      <c r="K295" s="11">
        <f t="shared" si="18"/>
        <v>0.48258294202498236</v>
      </c>
      <c r="L295" s="12">
        <f t="shared" si="19"/>
        <v>26.11783696529459</v>
      </c>
    </row>
    <row r="296" spans="1:12" ht="15.75" x14ac:dyDescent="0.25">
      <c r="A296" t="s">
        <v>21</v>
      </c>
      <c r="B296" s="4">
        <v>774</v>
      </c>
      <c r="C296" s="5" t="str">
        <f>VLOOKUP(B296,'[1]2019 Route Types'!$A$1:$B$351,2,FALSE)</f>
        <v>Commuter &amp; Express Bus</v>
      </c>
      <c r="D296" s="5" t="s">
        <v>12</v>
      </c>
      <c r="E296" s="6">
        <v>453973</v>
      </c>
      <c r="F296" s="6">
        <v>49088</v>
      </c>
      <c r="G296" s="7">
        <v>21928</v>
      </c>
      <c r="H296" s="13">
        <v>3197.9</v>
      </c>
      <c r="I296" s="9">
        <f t="shared" si="16"/>
        <v>404885</v>
      </c>
      <c r="J296" s="10">
        <f t="shared" si="17"/>
        <v>18.464292229113461</v>
      </c>
      <c r="K296" s="11">
        <f t="shared" si="18"/>
        <v>0.10812977864322328</v>
      </c>
      <c r="L296" s="12">
        <f t="shared" si="19"/>
        <v>6.8569999061884364</v>
      </c>
    </row>
    <row r="297" spans="1:12" ht="15.75" x14ac:dyDescent="0.25">
      <c r="A297" t="s">
        <v>21</v>
      </c>
      <c r="B297" s="4">
        <v>776</v>
      </c>
      <c r="C297" s="5" t="str">
        <f>VLOOKUP(B297,'[1]2019 Route Types'!$A$1:$B$351,2,FALSE)</f>
        <v>Commuter &amp; Express Bus</v>
      </c>
      <c r="D297" s="5" t="s">
        <v>12</v>
      </c>
      <c r="E297" s="6">
        <v>344477</v>
      </c>
      <c r="F297" s="6">
        <v>44049</v>
      </c>
      <c r="G297" s="7">
        <v>19343</v>
      </c>
      <c r="H297" s="13">
        <v>2228.35</v>
      </c>
      <c r="I297" s="9">
        <f t="shared" si="16"/>
        <v>300428</v>
      </c>
      <c r="J297" s="10">
        <f t="shared" si="17"/>
        <v>15.531613503593031</v>
      </c>
      <c r="K297" s="11">
        <f t="shared" si="18"/>
        <v>0.12787210757176823</v>
      </c>
      <c r="L297" s="12">
        <f t="shared" si="19"/>
        <v>8.6804137590593946</v>
      </c>
    </row>
    <row r="298" spans="1:12" ht="15.75" x14ac:dyDescent="0.25">
      <c r="A298" t="s">
        <v>21</v>
      </c>
      <c r="B298" s="4">
        <v>777</v>
      </c>
      <c r="C298" s="5" t="str">
        <f>VLOOKUP(B298,'[1]2019 Route Types'!$A$1:$B$351,2,FALSE)</f>
        <v>Commuter &amp; Express Bus</v>
      </c>
      <c r="D298" s="5" t="s">
        <v>12</v>
      </c>
      <c r="E298" s="6">
        <v>81788</v>
      </c>
      <c r="F298" s="6">
        <v>30180</v>
      </c>
      <c r="G298" s="7">
        <v>12432</v>
      </c>
      <c r="H298" s="13">
        <v>597.62</v>
      </c>
      <c r="I298" s="9">
        <f t="shared" si="16"/>
        <v>51608</v>
      </c>
      <c r="J298" s="10">
        <f t="shared" si="17"/>
        <v>4.1512226512226515</v>
      </c>
      <c r="K298" s="11">
        <f t="shared" si="18"/>
        <v>0.36900278769501638</v>
      </c>
      <c r="L298" s="12">
        <f t="shared" si="19"/>
        <v>20.802516649375857</v>
      </c>
    </row>
    <row r="299" spans="1:12" ht="15.75" x14ac:dyDescent="0.25">
      <c r="A299" t="s">
        <v>21</v>
      </c>
      <c r="B299" s="4">
        <v>790</v>
      </c>
      <c r="C299" s="5" t="str">
        <f>VLOOKUP(B299,'[1]2019 Route Types'!$A$1:$B$351,2,FALSE)</f>
        <v>Commuter &amp; Express Bus</v>
      </c>
      <c r="D299" s="5" t="s">
        <v>12</v>
      </c>
      <c r="E299" s="6">
        <v>323551</v>
      </c>
      <c r="F299" s="6">
        <v>42625</v>
      </c>
      <c r="G299" s="7">
        <v>18813</v>
      </c>
      <c r="H299" s="13">
        <v>2276.8000000000002</v>
      </c>
      <c r="I299" s="9">
        <f t="shared" si="16"/>
        <v>280926</v>
      </c>
      <c r="J299" s="10">
        <f t="shared" si="17"/>
        <v>14.932546643278584</v>
      </c>
      <c r="K299" s="11">
        <f t="shared" si="18"/>
        <v>0.13174120926839972</v>
      </c>
      <c r="L299" s="12">
        <f t="shared" si="19"/>
        <v>8.2629128601546018</v>
      </c>
    </row>
    <row r="300" spans="1:12" ht="15.75" x14ac:dyDescent="0.25">
      <c r="A300" t="s">
        <v>21</v>
      </c>
      <c r="B300" s="4">
        <v>791</v>
      </c>
      <c r="C300" s="5" t="str">
        <f>VLOOKUP(B300,'[1]2019 Route Types'!$A$1:$B$351,2,FALSE)</f>
        <v>Suburban Local</v>
      </c>
      <c r="D300" s="5" t="s">
        <v>12</v>
      </c>
      <c r="E300" s="6">
        <v>21442</v>
      </c>
      <c r="F300" s="6">
        <v>0</v>
      </c>
      <c r="G300" s="7">
        <v>655</v>
      </c>
      <c r="H300" s="13">
        <v>175.23</v>
      </c>
      <c r="I300" s="9">
        <f t="shared" si="16"/>
        <v>21442</v>
      </c>
      <c r="J300" s="10">
        <f t="shared" si="17"/>
        <v>32.735877862595423</v>
      </c>
      <c r="K300" s="11">
        <f t="shared" si="18"/>
        <v>0</v>
      </c>
      <c r="L300" s="12">
        <f t="shared" si="19"/>
        <v>3.7379444159105177</v>
      </c>
    </row>
    <row r="301" spans="1:12" ht="15.75" x14ac:dyDescent="0.25">
      <c r="A301" t="s">
        <v>21</v>
      </c>
      <c r="B301" s="4">
        <v>793</v>
      </c>
      <c r="C301" s="5" t="str">
        <f>VLOOKUP(B301,'[1]2019 Route Types'!$A$1:$B$351,2,FALSE)</f>
        <v>Commuter &amp; Express Bus</v>
      </c>
      <c r="D301" s="5" t="s">
        <v>12</v>
      </c>
      <c r="E301" s="6">
        <v>27776</v>
      </c>
      <c r="F301" s="6">
        <v>4669</v>
      </c>
      <c r="G301" s="7">
        <v>1926</v>
      </c>
      <c r="H301" s="13">
        <v>219.83</v>
      </c>
      <c r="I301" s="9">
        <f t="shared" si="16"/>
        <v>23107</v>
      </c>
      <c r="J301" s="10">
        <f t="shared" si="17"/>
        <v>11.997403946002077</v>
      </c>
      <c r="K301" s="11">
        <f t="shared" si="18"/>
        <v>0.16809475806451613</v>
      </c>
      <c r="L301" s="12">
        <f t="shared" si="19"/>
        <v>8.7613155620252012</v>
      </c>
    </row>
    <row r="302" spans="1:12" ht="15.75" x14ac:dyDescent="0.25">
      <c r="A302" t="s">
        <v>21</v>
      </c>
      <c r="B302" s="4">
        <v>795</v>
      </c>
      <c r="C302" s="5" t="str">
        <f>VLOOKUP(B302,'[1]2019 Route Types'!$A$1:$B$351,2,FALSE)</f>
        <v>Commuter &amp; Express Bus</v>
      </c>
      <c r="D302" s="5" t="s">
        <v>12</v>
      </c>
      <c r="E302" s="6">
        <v>67068</v>
      </c>
      <c r="F302" s="6">
        <v>3289</v>
      </c>
      <c r="G302" s="7">
        <v>1739</v>
      </c>
      <c r="H302" s="13">
        <v>435.65</v>
      </c>
      <c r="I302" s="9">
        <f t="shared" si="16"/>
        <v>63779</v>
      </c>
      <c r="J302" s="10">
        <f t="shared" si="17"/>
        <v>36.675675675675677</v>
      </c>
      <c r="K302" s="11">
        <f t="shared" si="18"/>
        <v>4.9039780521262004E-2</v>
      </c>
      <c r="L302" s="12">
        <f t="shared" si="19"/>
        <v>3.9917364857110069</v>
      </c>
    </row>
    <row r="303" spans="1:12" ht="15.75" x14ac:dyDescent="0.25">
      <c r="A303" t="s">
        <v>15</v>
      </c>
      <c r="B303" s="4">
        <v>801</v>
      </c>
      <c r="C303" s="5" t="str">
        <f>VLOOKUP(B303,'[1]2019 Route Types'!$A$1:$B$351,2,FALSE)</f>
        <v>Suburban Local</v>
      </c>
      <c r="D303" s="5" t="s">
        <v>12</v>
      </c>
      <c r="E303" s="6">
        <v>417553</v>
      </c>
      <c r="F303" s="6">
        <v>35875</v>
      </c>
      <c r="G303" s="7">
        <v>34000</v>
      </c>
      <c r="H303" s="13">
        <v>4423</v>
      </c>
      <c r="I303" s="9">
        <f t="shared" si="16"/>
        <v>381678</v>
      </c>
      <c r="J303" s="10">
        <f t="shared" si="17"/>
        <v>11.225823529411764</v>
      </c>
      <c r="K303" s="11">
        <f t="shared" si="18"/>
        <v>8.5917236853764678E-2</v>
      </c>
      <c r="L303" s="12">
        <f t="shared" si="19"/>
        <v>7.6870902102645262</v>
      </c>
    </row>
    <row r="304" spans="1:12" ht="15.75" x14ac:dyDescent="0.25">
      <c r="A304" t="s">
        <v>15</v>
      </c>
      <c r="B304" s="4">
        <v>805</v>
      </c>
      <c r="C304" s="5" t="str">
        <f>VLOOKUP(B304,'[1]2019 Route Types'!$A$1:$B$351,2,FALSE)</f>
        <v>Suburban Local</v>
      </c>
      <c r="D304" s="5" t="s">
        <v>12</v>
      </c>
      <c r="E304" s="6">
        <v>470086</v>
      </c>
      <c r="F304" s="6">
        <v>44402</v>
      </c>
      <c r="G304" s="7">
        <v>35988</v>
      </c>
      <c r="H304" s="13">
        <v>5370</v>
      </c>
      <c r="I304" s="9">
        <f t="shared" si="16"/>
        <v>425684</v>
      </c>
      <c r="J304" s="10">
        <f t="shared" si="17"/>
        <v>11.828498388351672</v>
      </c>
      <c r="K304" s="11">
        <f t="shared" si="18"/>
        <v>9.4455057159753747E-2</v>
      </c>
      <c r="L304" s="12">
        <f t="shared" si="19"/>
        <v>6.7016759776536317</v>
      </c>
    </row>
    <row r="305" spans="1:12" ht="15.75" x14ac:dyDescent="0.25">
      <c r="A305" t="s">
        <v>15</v>
      </c>
      <c r="B305" s="4">
        <v>805</v>
      </c>
      <c r="C305" s="5" t="str">
        <f>VLOOKUP(B305,'[1]2019 Route Types'!$A$1:$B$351,2,FALSE)</f>
        <v>Suburban Local</v>
      </c>
      <c r="D305" s="5" t="s">
        <v>13</v>
      </c>
      <c r="E305" s="6">
        <v>82844</v>
      </c>
      <c r="F305" s="6">
        <v>6105</v>
      </c>
      <c r="G305" s="7">
        <v>5281</v>
      </c>
      <c r="H305" s="13">
        <v>961</v>
      </c>
      <c r="I305" s="9">
        <f t="shared" si="16"/>
        <v>76739</v>
      </c>
      <c r="J305" s="10">
        <f t="shared" si="17"/>
        <v>14.531149403522059</v>
      </c>
      <c r="K305" s="11">
        <f t="shared" si="18"/>
        <v>7.369272367341026E-2</v>
      </c>
      <c r="L305" s="12">
        <f t="shared" si="19"/>
        <v>5.4953173777315296</v>
      </c>
    </row>
    <row r="306" spans="1:12" ht="15.75" x14ac:dyDescent="0.25">
      <c r="A306" t="s">
        <v>11</v>
      </c>
      <c r="B306" s="4">
        <v>824</v>
      </c>
      <c r="C306" s="5" t="str">
        <f>VLOOKUP(B306,'[1]2019 Route Types'!$A$1:$B$351,2,FALSE)</f>
        <v>Core Local</v>
      </c>
      <c r="D306" s="4" t="s">
        <v>12</v>
      </c>
      <c r="E306" s="6">
        <v>263448.80340007838</v>
      </c>
      <c r="F306" s="6">
        <v>25990.008895705199</v>
      </c>
      <c r="G306" s="7">
        <v>14125.666797644331</v>
      </c>
      <c r="H306" s="8">
        <v>873.90000000000327</v>
      </c>
      <c r="I306" s="9">
        <f t="shared" si="16"/>
        <v>237458.79450437319</v>
      </c>
      <c r="J306" s="10">
        <f t="shared" si="17"/>
        <v>16.810448519426568</v>
      </c>
      <c r="K306" s="11">
        <f t="shared" si="18"/>
        <v>9.8652977581516199E-2</v>
      </c>
      <c r="L306" s="12">
        <f t="shared" si="19"/>
        <v>16.163939578492137</v>
      </c>
    </row>
    <row r="307" spans="1:12" ht="15.75" x14ac:dyDescent="0.25">
      <c r="A307" t="s">
        <v>11</v>
      </c>
      <c r="B307" s="4">
        <v>825</v>
      </c>
      <c r="C307" s="5" t="str">
        <f>VLOOKUP(B307,'[1]2019 Route Types'!$A$1:$B$351,2,FALSE)</f>
        <v>Core Local</v>
      </c>
      <c r="D307" s="4" t="s">
        <v>12</v>
      </c>
      <c r="E307" s="6">
        <v>274683.98884601484</v>
      </c>
      <c r="F307" s="6">
        <v>51393.155209606455</v>
      </c>
      <c r="G307" s="7">
        <v>26514.310550926577</v>
      </c>
      <c r="H307" s="8">
        <v>1009.880000000001</v>
      </c>
      <c r="I307" s="9">
        <f t="shared" si="16"/>
        <v>223290.83363640838</v>
      </c>
      <c r="J307" s="10">
        <f t="shared" si="17"/>
        <v>8.4215213971914942</v>
      </c>
      <c r="K307" s="11">
        <f t="shared" si="18"/>
        <v>0.18709920234344987</v>
      </c>
      <c r="L307" s="12">
        <f t="shared" si="19"/>
        <v>26.254912020167296</v>
      </c>
    </row>
    <row r="308" spans="1:12" ht="15.75" x14ac:dyDescent="0.25">
      <c r="A308" t="s">
        <v>15</v>
      </c>
      <c r="B308" s="4">
        <v>831</v>
      </c>
      <c r="C308" s="5" t="str">
        <f>VLOOKUP(B308,'[1]2019 Route Types'!$A$1:$B$351,2,FALSE)</f>
        <v>Suburban Local</v>
      </c>
      <c r="D308" s="5" t="s">
        <v>12</v>
      </c>
      <c r="E308" s="6">
        <v>215729</v>
      </c>
      <c r="F308" s="6">
        <v>7828</v>
      </c>
      <c r="G308" s="7">
        <v>8441</v>
      </c>
      <c r="H308" s="13">
        <v>2303</v>
      </c>
      <c r="I308" s="9">
        <f t="shared" si="16"/>
        <v>207901</v>
      </c>
      <c r="J308" s="10">
        <f t="shared" si="17"/>
        <v>24.629901670418196</v>
      </c>
      <c r="K308" s="11">
        <f t="shared" si="18"/>
        <v>3.6286266565922987E-2</v>
      </c>
      <c r="L308" s="12">
        <f t="shared" si="19"/>
        <v>3.6652192792010423</v>
      </c>
    </row>
    <row r="309" spans="1:12" ht="15.75" x14ac:dyDescent="0.25">
      <c r="A309" t="s">
        <v>11</v>
      </c>
      <c r="B309" s="4">
        <v>850</v>
      </c>
      <c r="C309" s="5" t="str">
        <f>VLOOKUP(B309,'[1]2019 Route Types'!$A$1:$B$351,2,FALSE)</f>
        <v>Commuter &amp; Express Bus</v>
      </c>
      <c r="D309" s="4" t="s">
        <v>12</v>
      </c>
      <c r="E309" s="6">
        <v>1501627.9901798579</v>
      </c>
      <c r="F309" s="6">
        <v>368340.77687407099</v>
      </c>
      <c r="G309" s="7">
        <v>117048.54236996085</v>
      </c>
      <c r="H309" s="8">
        <v>4490.7699999999932</v>
      </c>
      <c r="I309" s="9">
        <f t="shared" si="16"/>
        <v>1133287.213305787</v>
      </c>
      <c r="J309" s="10">
        <f t="shared" si="17"/>
        <v>9.6821984311752693</v>
      </c>
      <c r="K309" s="11">
        <f t="shared" si="18"/>
        <v>0.24529429344877413</v>
      </c>
      <c r="L309" s="12">
        <f t="shared" si="19"/>
        <v>26.064247861716595</v>
      </c>
    </row>
    <row r="310" spans="1:12" ht="15.75" x14ac:dyDescent="0.25">
      <c r="A310" t="s">
        <v>11</v>
      </c>
      <c r="B310" s="4">
        <v>852</v>
      </c>
      <c r="C310" s="5" t="str">
        <f>VLOOKUP(B310,'[1]2019 Route Types'!$A$1:$B$351,2,FALSE)</f>
        <v>Commuter &amp; Express Bus</v>
      </c>
      <c r="D310" s="4" t="s">
        <v>12</v>
      </c>
      <c r="E310" s="6">
        <v>1873948.3134942914</v>
      </c>
      <c r="F310" s="6">
        <v>156501.83188408532</v>
      </c>
      <c r="G310" s="7">
        <v>78201.254598893778</v>
      </c>
      <c r="H310" s="8">
        <v>8082.8099999999795</v>
      </c>
      <c r="I310" s="9">
        <f t="shared" si="16"/>
        <v>1717446.481610206</v>
      </c>
      <c r="J310" s="10">
        <f t="shared" si="17"/>
        <v>21.961878878021231</v>
      </c>
      <c r="K310" s="11">
        <f t="shared" si="18"/>
        <v>8.351448690292923E-2</v>
      </c>
      <c r="L310" s="12">
        <f t="shared" si="19"/>
        <v>9.6750083942210665</v>
      </c>
    </row>
    <row r="311" spans="1:12" ht="15.75" x14ac:dyDescent="0.25">
      <c r="A311" t="s">
        <v>11</v>
      </c>
      <c r="B311" s="4">
        <v>852</v>
      </c>
      <c r="C311" s="5" t="str">
        <f>VLOOKUP(B311,'[1]2019 Route Types'!$A$1:$B$351,2,FALSE)</f>
        <v>Commuter &amp; Express Bus</v>
      </c>
      <c r="D311" s="4" t="s">
        <v>13</v>
      </c>
      <c r="E311" s="6">
        <v>228719.21565597469</v>
      </c>
      <c r="F311" s="6">
        <v>6007.1427784951948</v>
      </c>
      <c r="G311" s="7">
        <v>7785.3622779682</v>
      </c>
      <c r="H311" s="8">
        <v>1002.1499999999992</v>
      </c>
      <c r="I311" s="9">
        <f t="shared" si="16"/>
        <v>222712.07287747951</v>
      </c>
      <c r="J311" s="10">
        <f t="shared" si="17"/>
        <v>28.606513727400007</v>
      </c>
      <c r="K311" s="11">
        <f t="shared" si="18"/>
        <v>2.626426800768138E-2</v>
      </c>
      <c r="L311" s="12">
        <f t="shared" si="19"/>
        <v>7.7686596596998516</v>
      </c>
    </row>
    <row r="312" spans="1:12" ht="15.75" x14ac:dyDescent="0.25">
      <c r="A312" t="s">
        <v>11</v>
      </c>
      <c r="B312" s="4">
        <v>854</v>
      </c>
      <c r="C312" s="5" t="str">
        <f>VLOOKUP(B312,'[1]2019 Route Types'!$A$1:$B$351,2,FALSE)</f>
        <v>Commuter &amp; Express Bus</v>
      </c>
      <c r="D312" s="4" t="s">
        <v>12</v>
      </c>
      <c r="E312" s="6">
        <v>260905.02019147927</v>
      </c>
      <c r="F312" s="6">
        <v>59846.221265617714</v>
      </c>
      <c r="G312" s="7">
        <v>23386.760229717405</v>
      </c>
      <c r="H312" s="8">
        <v>804.75999999999931</v>
      </c>
      <c r="I312" s="9">
        <f t="shared" si="16"/>
        <v>201058.79892586154</v>
      </c>
      <c r="J312" s="10">
        <f t="shared" si="17"/>
        <v>8.5971206336813353</v>
      </c>
      <c r="K312" s="11">
        <f t="shared" si="18"/>
        <v>0.22937933973710559</v>
      </c>
      <c r="L312" s="12">
        <f t="shared" si="19"/>
        <v>29.060540073708218</v>
      </c>
    </row>
    <row r="313" spans="1:12" ht="15.75" x14ac:dyDescent="0.25">
      <c r="A313" t="s">
        <v>11</v>
      </c>
      <c r="B313" s="4">
        <v>860</v>
      </c>
      <c r="C313" s="5" t="str">
        <f>VLOOKUP(B313,'[1]2019 Route Types'!$A$1:$B$351,2,FALSE)</f>
        <v>Commuter &amp; Express Bus</v>
      </c>
      <c r="D313" s="4" t="s">
        <v>12</v>
      </c>
      <c r="E313" s="6">
        <v>244201.47273002431</v>
      </c>
      <c r="F313" s="6">
        <v>69585.549197136163</v>
      </c>
      <c r="G313" s="7">
        <v>25826.999274380425</v>
      </c>
      <c r="H313" s="8">
        <v>728.65000000000077</v>
      </c>
      <c r="I313" s="9">
        <f t="shared" si="16"/>
        <v>174615.92353288815</v>
      </c>
      <c r="J313" s="10">
        <f t="shared" si="17"/>
        <v>6.7609837936574255</v>
      </c>
      <c r="K313" s="11">
        <f t="shared" si="18"/>
        <v>0.28495139042042594</v>
      </c>
      <c r="L313" s="12">
        <f t="shared" si="19"/>
        <v>35.445000033459685</v>
      </c>
    </row>
    <row r="314" spans="1:12" ht="15.75" x14ac:dyDescent="0.25">
      <c r="A314" t="s">
        <v>11</v>
      </c>
      <c r="B314" s="4">
        <v>865</v>
      </c>
      <c r="C314" s="5" t="str">
        <f>VLOOKUP(B314,'[1]2019 Route Types'!$A$1:$B$351,2,FALSE)</f>
        <v>Commuter &amp; Express Bus</v>
      </c>
      <c r="D314" s="4" t="s">
        <v>12</v>
      </c>
      <c r="E314" s="6">
        <v>345412.48299528996</v>
      </c>
      <c r="F314" s="6">
        <v>101087.78068555096</v>
      </c>
      <c r="G314" s="7">
        <v>31400.468898736479</v>
      </c>
      <c r="H314" s="8">
        <v>1046.6599999999987</v>
      </c>
      <c r="I314" s="9">
        <f t="shared" si="16"/>
        <v>244324.70230973902</v>
      </c>
      <c r="J314" s="10">
        <f t="shared" si="17"/>
        <v>7.7809252816466818</v>
      </c>
      <c r="K314" s="11">
        <f t="shared" si="18"/>
        <v>0.292658157021295</v>
      </c>
      <c r="L314" s="12">
        <f t="shared" si="19"/>
        <v>30.000639079296541</v>
      </c>
    </row>
    <row r="315" spans="1:12" ht="15.75" x14ac:dyDescent="0.25">
      <c r="A315" t="s">
        <v>11</v>
      </c>
      <c r="B315" s="4">
        <v>888</v>
      </c>
      <c r="C315" s="5" t="str">
        <f>VLOOKUP(B315,'[1]2019 Route Types'!$A$1:$B$351,2,FALSE)</f>
        <v>Commuter Rail</v>
      </c>
      <c r="D315" s="4" t="s">
        <v>12</v>
      </c>
      <c r="E315" s="6">
        <v>15195521.405654684</v>
      </c>
      <c r="F315" s="6">
        <v>493006.1735413713</v>
      </c>
      <c r="G315" s="7">
        <v>148330.19999999998</v>
      </c>
      <c r="H315" s="8">
        <v>1293.7200000000048</v>
      </c>
      <c r="I315" s="9">
        <f t="shared" si="16"/>
        <v>14702515.232113313</v>
      </c>
      <c r="J315" s="10">
        <f t="shared" si="17"/>
        <v>99.12017399095609</v>
      </c>
      <c r="K315" s="11">
        <f t="shared" si="18"/>
        <v>3.2444176174034396E-2</v>
      </c>
      <c r="L315" s="12">
        <f t="shared" si="19"/>
        <v>114.65402096280449</v>
      </c>
    </row>
    <row r="316" spans="1:12" ht="15.75" x14ac:dyDescent="0.25">
      <c r="A316" t="s">
        <v>11</v>
      </c>
      <c r="B316" s="4">
        <v>888</v>
      </c>
      <c r="C316" s="5" t="str">
        <f>VLOOKUP(B316,'[1]2019 Route Types'!$A$1:$B$351,2,FALSE)</f>
        <v>Commuter Rail</v>
      </c>
      <c r="D316" s="4" t="s">
        <v>13</v>
      </c>
      <c r="E316" s="6">
        <v>248877.16528999145</v>
      </c>
      <c r="F316" s="6">
        <v>8074.6145963627605</v>
      </c>
      <c r="G316" s="7">
        <v>2429.4</v>
      </c>
      <c r="H316" s="8">
        <v>69.340000000000018</v>
      </c>
      <c r="I316" s="9">
        <f t="shared" si="16"/>
        <v>240802.5506936287</v>
      </c>
      <c r="J316" s="10">
        <f t="shared" si="17"/>
        <v>99.120173990956076</v>
      </c>
      <c r="K316" s="11">
        <f t="shared" si="18"/>
        <v>3.2444176174034396E-2</v>
      </c>
      <c r="L316" s="12">
        <f t="shared" si="19"/>
        <v>35.036054225555226</v>
      </c>
    </row>
    <row r="317" spans="1:12" ht="15.75" x14ac:dyDescent="0.25">
      <c r="A317" t="s">
        <v>11</v>
      </c>
      <c r="B317" s="4">
        <v>888</v>
      </c>
      <c r="C317" s="5" t="str">
        <f>VLOOKUP(B317,'[1]2019 Route Types'!$A$1:$B$351,2,FALSE)</f>
        <v>Commuter Rail</v>
      </c>
      <c r="D317" s="4" t="s">
        <v>14</v>
      </c>
      <c r="E317" s="6">
        <v>173806.28905532212</v>
      </c>
      <c r="F317" s="6">
        <v>5639.0018622660164</v>
      </c>
      <c r="G317" s="7">
        <v>1696.6000000000001</v>
      </c>
      <c r="H317" s="8">
        <v>62.400000000000006</v>
      </c>
      <c r="I317" s="9">
        <f t="shared" si="16"/>
        <v>168167.28719305611</v>
      </c>
      <c r="J317" s="10">
        <f t="shared" si="17"/>
        <v>99.12017399095609</v>
      </c>
      <c r="K317" s="11">
        <f t="shared" si="18"/>
        <v>3.2444176174034389E-2</v>
      </c>
      <c r="L317" s="12">
        <f t="shared" si="19"/>
        <v>27.189102564102562</v>
      </c>
    </row>
    <row r="318" spans="1:12" ht="15.75" x14ac:dyDescent="0.25">
      <c r="A318" t="s">
        <v>11</v>
      </c>
      <c r="B318" s="4">
        <v>921</v>
      </c>
      <c r="C318" s="5" t="str">
        <f>VLOOKUP(B318,'[1]2019 Route Types'!$A$1:$B$351,2,FALSE)</f>
        <v>BRT - Arterial</v>
      </c>
      <c r="D318" s="4" t="s">
        <v>12</v>
      </c>
      <c r="E318" s="6">
        <v>6954459.7203506408</v>
      </c>
      <c r="F318" s="6">
        <v>1162290.5221095246</v>
      </c>
      <c r="G318" s="7">
        <v>694986</v>
      </c>
      <c r="H318" s="8">
        <v>26259.180000000069</v>
      </c>
      <c r="I318" s="9">
        <f t="shared" ref="I318:I347" si="20">E318-F318</f>
        <v>5792169.1982411165</v>
      </c>
      <c r="J318" s="10">
        <f t="shared" ref="J318:J347" si="21">I318/G318</f>
        <v>8.3342242840015714</v>
      </c>
      <c r="K318" s="11">
        <f t="shared" ref="K318:K347" si="22">F318/E318</f>
        <v>0.16712880207046801</v>
      </c>
      <c r="L318" s="12">
        <f t="shared" ref="L318:L347" si="23">G318/H318</f>
        <v>26.4664014641736</v>
      </c>
    </row>
    <row r="319" spans="1:12" ht="15.75" x14ac:dyDescent="0.25">
      <c r="A319" t="s">
        <v>11</v>
      </c>
      <c r="B319" s="4">
        <v>921</v>
      </c>
      <c r="C319" s="5" t="str">
        <f>VLOOKUP(B319,'[1]2019 Route Types'!$A$1:$B$351,2,FALSE)</f>
        <v>BRT - Arterial</v>
      </c>
      <c r="D319" s="4" t="s">
        <v>13</v>
      </c>
      <c r="E319" s="6">
        <v>1358342.4968911752</v>
      </c>
      <c r="F319" s="6">
        <v>183534.81807419282</v>
      </c>
      <c r="G319" s="7">
        <v>123799</v>
      </c>
      <c r="H319" s="8">
        <v>5086.78</v>
      </c>
      <c r="I319" s="9">
        <f t="shared" si="20"/>
        <v>1174807.6788169823</v>
      </c>
      <c r="J319" s="10">
        <f t="shared" si="21"/>
        <v>9.4896378712023708</v>
      </c>
      <c r="K319" s="11">
        <f t="shared" si="22"/>
        <v>0.13511674595637485</v>
      </c>
      <c r="L319" s="12">
        <f t="shared" si="23"/>
        <v>24.337400084139674</v>
      </c>
    </row>
    <row r="320" spans="1:12" ht="15.75" x14ac:dyDescent="0.25">
      <c r="A320" t="s">
        <v>11</v>
      </c>
      <c r="B320" s="4">
        <v>921</v>
      </c>
      <c r="C320" s="5" t="str">
        <f>VLOOKUP(B320,'[1]2019 Route Types'!$A$1:$B$351,2,FALSE)</f>
        <v>BRT - Arterial</v>
      </c>
      <c r="D320" s="4" t="s">
        <v>14</v>
      </c>
      <c r="E320" s="6">
        <v>1292964.0093687526</v>
      </c>
      <c r="F320" s="6">
        <v>127724.76928418245</v>
      </c>
      <c r="G320" s="7">
        <v>103228</v>
      </c>
      <c r="H320" s="8">
        <v>5115.3200000000024</v>
      </c>
      <c r="I320" s="9">
        <f t="shared" si="20"/>
        <v>1165239.2400845701</v>
      </c>
      <c r="J320" s="10">
        <f t="shared" si="21"/>
        <v>11.288015267994828</v>
      </c>
      <c r="K320" s="11">
        <f t="shared" si="22"/>
        <v>9.8784473781710208E-2</v>
      </c>
      <c r="L320" s="12">
        <f t="shared" si="23"/>
        <v>20.180164681779431</v>
      </c>
    </row>
    <row r="321" spans="1:12" ht="15.75" x14ac:dyDescent="0.25">
      <c r="A321" t="s">
        <v>11</v>
      </c>
      <c r="B321" s="4">
        <v>923</v>
      </c>
      <c r="C321" s="5" t="str">
        <f>VLOOKUP(B321,'[1]2019 Route Types'!$A$1:$B$351,2,FALSE)</f>
        <v>BRT - Arterial</v>
      </c>
      <c r="D321" s="4" t="s">
        <v>12</v>
      </c>
      <c r="E321" s="6">
        <v>7170207.8715268504</v>
      </c>
      <c r="F321" s="6">
        <v>747628.55770119105</v>
      </c>
      <c r="G321" s="7">
        <v>1017851</v>
      </c>
      <c r="H321" s="8">
        <v>26341.9000000001</v>
      </c>
      <c r="I321" s="9">
        <f t="shared" si="20"/>
        <v>6422579.3138256595</v>
      </c>
      <c r="J321" s="10">
        <f t="shared" si="21"/>
        <v>6.3099405648033544</v>
      </c>
      <c r="K321" s="11">
        <f t="shared" si="22"/>
        <v>0.10426874242656904</v>
      </c>
      <c r="L321" s="12">
        <f t="shared" si="23"/>
        <v>38.639999392602512</v>
      </c>
    </row>
    <row r="322" spans="1:12" ht="15.75" x14ac:dyDescent="0.25">
      <c r="A322" t="s">
        <v>11</v>
      </c>
      <c r="B322" s="4">
        <v>923</v>
      </c>
      <c r="C322" s="5" t="str">
        <f>VLOOKUP(B322,'[1]2019 Route Types'!$A$1:$B$351,2,FALSE)</f>
        <v>BRT - Arterial</v>
      </c>
      <c r="D322" s="4" t="s">
        <v>13</v>
      </c>
      <c r="E322" s="6">
        <v>1320568.2596559974</v>
      </c>
      <c r="F322" s="6">
        <v>94056.82104480917</v>
      </c>
      <c r="G322" s="7">
        <v>164006</v>
      </c>
      <c r="H322" s="8">
        <v>4774.7400000000007</v>
      </c>
      <c r="I322" s="9">
        <f t="shared" si="20"/>
        <v>1226511.4386111882</v>
      </c>
      <c r="J322" s="10">
        <f t="shared" si="21"/>
        <v>7.478454682213993</v>
      </c>
      <c r="K322" s="11">
        <f t="shared" si="22"/>
        <v>7.1224505327207088E-2</v>
      </c>
      <c r="L322" s="12">
        <f t="shared" si="23"/>
        <v>34.348676577153931</v>
      </c>
    </row>
    <row r="323" spans="1:12" ht="15.75" x14ac:dyDescent="0.25">
      <c r="A323" t="s">
        <v>11</v>
      </c>
      <c r="B323" s="4">
        <v>923</v>
      </c>
      <c r="C323" s="5" t="str">
        <f>VLOOKUP(B323,'[1]2019 Route Types'!$A$1:$B$351,2,FALSE)</f>
        <v>BRT - Arterial</v>
      </c>
      <c r="D323" s="4" t="s">
        <v>14</v>
      </c>
      <c r="E323" s="6">
        <v>1446474.3790609813</v>
      </c>
      <c r="F323" s="6">
        <v>77103.147065414742</v>
      </c>
      <c r="G323" s="7">
        <v>155056</v>
      </c>
      <c r="H323" s="8">
        <v>5158.399999999996</v>
      </c>
      <c r="I323" s="9">
        <f t="shared" si="20"/>
        <v>1369371.2319955665</v>
      </c>
      <c r="J323" s="10">
        <f t="shared" si="21"/>
        <v>8.831462387753886</v>
      </c>
      <c r="K323" s="11">
        <f t="shared" si="22"/>
        <v>5.3304191336916988E-2</v>
      </c>
      <c r="L323" s="12">
        <f t="shared" si="23"/>
        <v>30.058933002481414</v>
      </c>
    </row>
    <row r="324" spans="1:12" ht="15.75" x14ac:dyDescent="0.25">
      <c r="A324" t="s">
        <v>18</v>
      </c>
      <c r="B324" s="4" t="s">
        <v>22</v>
      </c>
      <c r="C324" s="5" t="str">
        <f>VLOOKUP(B324,'[1]2019 Route Types'!$A$1:$B$351,2,FALSE)</f>
        <v>Suburban Local</v>
      </c>
      <c r="D324" s="5" t="s">
        <v>12</v>
      </c>
      <c r="E324" s="6">
        <v>1044643.9715836116</v>
      </c>
      <c r="F324" s="6">
        <v>21865.709816643826</v>
      </c>
      <c r="G324" s="7">
        <v>32244</v>
      </c>
      <c r="H324" s="14">
        <v>5423.172999999997</v>
      </c>
      <c r="I324" s="9">
        <f t="shared" si="20"/>
        <v>1022778.2617669677</v>
      </c>
      <c r="J324" s="10">
        <f t="shared" si="21"/>
        <v>31.7199560155988</v>
      </c>
      <c r="K324" s="11">
        <f t="shared" si="22"/>
        <v>2.0931255443418534E-2</v>
      </c>
      <c r="L324" s="12">
        <f t="shared" si="23"/>
        <v>5.9455967936114185</v>
      </c>
    </row>
    <row r="325" spans="1:12" ht="15.75" x14ac:dyDescent="0.25">
      <c r="A325" t="s">
        <v>11</v>
      </c>
      <c r="B325" s="4" t="s">
        <v>23</v>
      </c>
      <c r="C325" s="5" t="str">
        <f>VLOOKUP(B325,'[1]2019 Route Types'!$A$1:$B$351,2,FALSE)</f>
        <v>Light Rail</v>
      </c>
      <c r="D325" s="4" t="s">
        <v>12</v>
      </c>
      <c r="E325" s="6">
        <v>26198778.641088951</v>
      </c>
      <c r="F325" s="6">
        <v>3421026.7314696549</v>
      </c>
      <c r="G325" s="7">
        <v>3091246</v>
      </c>
      <c r="H325" s="8">
        <v>29762.530000000108</v>
      </c>
      <c r="I325" s="9">
        <f t="shared" si="20"/>
        <v>22777751.909619298</v>
      </c>
      <c r="J325" s="10">
        <f t="shared" si="21"/>
        <v>7.3684695134645697</v>
      </c>
      <c r="K325" s="11">
        <f t="shared" si="22"/>
        <v>0.13057962656718183</v>
      </c>
      <c r="L325" s="12">
        <f t="shared" si="23"/>
        <v>103.86368363173389</v>
      </c>
    </row>
    <row r="326" spans="1:12" ht="15.75" x14ac:dyDescent="0.25">
      <c r="A326" t="s">
        <v>11</v>
      </c>
      <c r="B326" s="4" t="s">
        <v>23</v>
      </c>
      <c r="C326" s="5" t="str">
        <f>VLOOKUP(B326,'[1]2019 Route Types'!$A$1:$B$351,2,FALSE)</f>
        <v>Light Rail</v>
      </c>
      <c r="D326" s="4" t="s">
        <v>13</v>
      </c>
      <c r="E326" s="6">
        <v>5354784.1336185802</v>
      </c>
      <c r="F326" s="6">
        <v>604626.93248114013</v>
      </c>
      <c r="G326" s="7">
        <v>546342</v>
      </c>
      <c r="H326" s="8">
        <v>6072.6699999999983</v>
      </c>
      <c r="I326" s="9">
        <f t="shared" si="20"/>
        <v>4750157.2011374403</v>
      </c>
      <c r="J326" s="10">
        <f t="shared" si="21"/>
        <v>8.694475623579077</v>
      </c>
      <c r="K326" s="11">
        <f t="shared" si="22"/>
        <v>0.11291340927921849</v>
      </c>
      <c r="L326" s="12">
        <f t="shared" si="23"/>
        <v>89.967345500414183</v>
      </c>
    </row>
    <row r="327" spans="1:12" ht="15.75" x14ac:dyDescent="0.25">
      <c r="A327" t="s">
        <v>11</v>
      </c>
      <c r="B327" s="4" t="s">
        <v>23</v>
      </c>
      <c r="C327" s="5" t="str">
        <f>VLOOKUP(B327,'[1]2019 Route Types'!$A$1:$B$351,2,FALSE)</f>
        <v>Light Rail</v>
      </c>
      <c r="D327" s="4" t="s">
        <v>14</v>
      </c>
      <c r="E327" s="6">
        <v>5636186.9225493968</v>
      </c>
      <c r="F327" s="6">
        <v>571568.12366344605</v>
      </c>
      <c r="G327" s="7">
        <v>516470</v>
      </c>
      <c r="H327" s="8">
        <v>6385.2999999999984</v>
      </c>
      <c r="I327" s="9">
        <f t="shared" si="20"/>
        <v>5064618.7988859508</v>
      </c>
      <c r="J327" s="10">
        <f t="shared" si="21"/>
        <v>9.8062206882993213</v>
      </c>
      <c r="K327" s="11">
        <f t="shared" si="22"/>
        <v>0.10141042721218171</v>
      </c>
      <c r="L327" s="12">
        <f t="shared" si="23"/>
        <v>80.884218439227624</v>
      </c>
    </row>
    <row r="328" spans="1:12" ht="15.75" x14ac:dyDescent="0.25">
      <c r="A328" t="s">
        <v>11</v>
      </c>
      <c r="B328" s="4" t="s">
        <v>24</v>
      </c>
      <c r="C328" s="5" t="str">
        <f>VLOOKUP(B328,'[1]2019 Route Types'!$A$1:$B$351,2,FALSE)</f>
        <v>Light Rail</v>
      </c>
      <c r="D328" s="4" t="s">
        <v>12</v>
      </c>
      <c r="E328" s="6">
        <v>30286650.250500806</v>
      </c>
      <c r="F328" s="6">
        <v>5258360.9644279331</v>
      </c>
      <c r="G328" s="7">
        <v>4640832</v>
      </c>
      <c r="H328" s="8">
        <v>34336.139999999956</v>
      </c>
      <c r="I328" s="9">
        <f t="shared" si="20"/>
        <v>25028289.286072873</v>
      </c>
      <c r="J328" s="10">
        <f t="shared" si="21"/>
        <v>5.3930608317803514</v>
      </c>
      <c r="K328" s="11">
        <f t="shared" si="22"/>
        <v>0.17361976055245606</v>
      </c>
      <c r="L328" s="12">
        <f t="shared" si="23"/>
        <v>135.15881517258509</v>
      </c>
    </row>
    <row r="329" spans="1:12" ht="15.75" x14ac:dyDescent="0.25">
      <c r="A329" t="s">
        <v>11</v>
      </c>
      <c r="B329" s="4" t="s">
        <v>24</v>
      </c>
      <c r="C329" s="5" t="str">
        <f>VLOOKUP(B329,'[1]2019 Route Types'!$A$1:$B$351,2,FALSE)</f>
        <v>Light Rail</v>
      </c>
      <c r="D329" s="4" t="s">
        <v>13</v>
      </c>
      <c r="E329" s="6">
        <v>6082554.5381661886</v>
      </c>
      <c r="F329" s="6">
        <v>860051.30797409988</v>
      </c>
      <c r="G329" s="7">
        <v>759049</v>
      </c>
      <c r="H329" s="8">
        <v>6893.4599999999973</v>
      </c>
      <c r="I329" s="9">
        <f t="shared" si="20"/>
        <v>5222503.2301920885</v>
      </c>
      <c r="J329" s="10">
        <f t="shared" si="21"/>
        <v>6.8803242349203915</v>
      </c>
      <c r="K329" s="11">
        <f t="shared" si="22"/>
        <v>0.14139639892705247</v>
      </c>
      <c r="L329" s="12">
        <f t="shared" si="23"/>
        <v>110.11146797109149</v>
      </c>
    </row>
    <row r="330" spans="1:12" ht="15.75" x14ac:dyDescent="0.25">
      <c r="A330" t="s">
        <v>11</v>
      </c>
      <c r="B330" s="4" t="s">
        <v>24</v>
      </c>
      <c r="C330" s="5" t="str">
        <f>VLOOKUP(B330,'[1]2019 Route Types'!$A$1:$B$351,2,FALSE)</f>
        <v>Light Rail</v>
      </c>
      <c r="D330" s="4" t="s">
        <v>14</v>
      </c>
      <c r="E330" s="6">
        <v>6400298.8640760882</v>
      </c>
      <c r="F330" s="6">
        <v>794936.3699837256</v>
      </c>
      <c r="G330" s="7">
        <v>701581</v>
      </c>
      <c r="H330" s="8">
        <v>7243.3499999999958</v>
      </c>
      <c r="I330" s="9">
        <f t="shared" si="20"/>
        <v>5605362.4940923629</v>
      </c>
      <c r="J330" s="10">
        <f t="shared" si="21"/>
        <v>7.9896155883531099</v>
      </c>
      <c r="K330" s="11">
        <f t="shared" si="22"/>
        <v>0.12420300783852196</v>
      </c>
      <c r="L330" s="12">
        <f t="shared" si="23"/>
        <v>96.858635852195519</v>
      </c>
    </row>
    <row r="331" spans="1:12" ht="15.75" x14ac:dyDescent="0.25">
      <c r="A331" t="s">
        <v>25</v>
      </c>
      <c r="B331" s="4" t="s">
        <v>26</v>
      </c>
      <c r="C331" s="5" t="str">
        <f>VLOOKUP(B331,'[1]2019 Route Types'!$A$1:$B$351,2,FALSE)</f>
        <v>General Demand Response</v>
      </c>
      <c r="D331" s="5" t="s">
        <v>12</v>
      </c>
      <c r="E331" s="6">
        <v>834712</v>
      </c>
      <c r="F331" s="6">
        <v>21087</v>
      </c>
      <c r="G331" s="7">
        <v>19850</v>
      </c>
      <c r="H331" s="13">
        <v>7930</v>
      </c>
      <c r="I331" s="9">
        <f t="shared" si="20"/>
        <v>813625</v>
      </c>
      <c r="J331" s="10">
        <f t="shared" si="21"/>
        <v>40.988664987405542</v>
      </c>
      <c r="K331" s="11">
        <f t="shared" si="22"/>
        <v>2.5262605545385713E-2</v>
      </c>
      <c r="L331" s="12">
        <f t="shared" si="23"/>
        <v>2.5031525851197984</v>
      </c>
    </row>
    <row r="332" spans="1:12" ht="15.75" x14ac:dyDescent="0.25">
      <c r="A332" t="s">
        <v>21</v>
      </c>
      <c r="B332" s="4" t="s">
        <v>27</v>
      </c>
      <c r="C332" s="5" t="str">
        <f>VLOOKUP(B332,'[1]2019 Route Types'!$A$1:$B$351,2,FALSE)</f>
        <v>General Demand Response</v>
      </c>
      <c r="D332" s="5" t="s">
        <v>12</v>
      </c>
      <c r="E332" s="6">
        <f>(1239547*0.97)</f>
        <v>1202360.5899999999</v>
      </c>
      <c r="F332" s="6">
        <f>47613*0.9813</f>
        <v>46722.636899999998</v>
      </c>
      <c r="G332" s="7">
        <v>25376</v>
      </c>
      <c r="H332" s="13">
        <v>9804</v>
      </c>
      <c r="I332" s="9">
        <f t="shared" si="20"/>
        <v>1155637.9530999998</v>
      </c>
      <c r="J332" s="10">
        <f t="shared" si="21"/>
        <v>45.540587685214369</v>
      </c>
      <c r="K332" s="11">
        <f t="shared" si="22"/>
        <v>3.8859088769700949E-2</v>
      </c>
      <c r="L332" s="12">
        <f t="shared" si="23"/>
        <v>2.5883312933496532</v>
      </c>
    </row>
    <row r="333" spans="1:12" ht="15.75" x14ac:dyDescent="0.25">
      <c r="A333" t="s">
        <v>21</v>
      </c>
      <c r="B333" s="4" t="s">
        <v>27</v>
      </c>
      <c r="C333" s="5" t="str">
        <f>VLOOKUP(B333,'[1]2019 Route Types'!$A$1:$B$351,2,FALSE)</f>
        <v>General Demand Response</v>
      </c>
      <c r="D333" s="5" t="s">
        <v>13</v>
      </c>
      <c r="E333" s="6">
        <f>(1239547*0.02)</f>
        <v>24790.940000000002</v>
      </c>
      <c r="F333" s="6">
        <f>47613*0.0115</f>
        <v>547.54949999999997</v>
      </c>
      <c r="G333" s="7">
        <v>298</v>
      </c>
      <c r="H333" s="13">
        <v>172</v>
      </c>
      <c r="I333" s="9">
        <f t="shared" si="20"/>
        <v>24243.390500000001</v>
      </c>
      <c r="J333" s="10">
        <f t="shared" si="21"/>
        <v>81.353659395973153</v>
      </c>
      <c r="K333" s="11">
        <f t="shared" si="22"/>
        <v>2.2086677633038516E-2</v>
      </c>
      <c r="L333" s="12">
        <f t="shared" si="23"/>
        <v>1.7325581395348837</v>
      </c>
    </row>
    <row r="334" spans="1:12" ht="15.75" x14ac:dyDescent="0.25">
      <c r="A334" t="s">
        <v>21</v>
      </c>
      <c r="B334" s="4" t="s">
        <v>27</v>
      </c>
      <c r="C334" s="5" t="str">
        <f>VLOOKUP(B334,'[1]2019 Route Types'!$A$1:$B$351,2,FALSE)</f>
        <v>General Demand Response</v>
      </c>
      <c r="D334" s="5" t="s">
        <v>14</v>
      </c>
      <c r="E334" s="6">
        <f>(1239547*0.01)</f>
        <v>12395.470000000001</v>
      </c>
      <c r="F334" s="6">
        <f>47613*0.0072</f>
        <v>342.81360000000001</v>
      </c>
      <c r="G334" s="7">
        <v>186</v>
      </c>
      <c r="H334" s="13">
        <v>136.75</v>
      </c>
      <c r="I334" s="9">
        <f t="shared" si="20"/>
        <v>12052.656400000002</v>
      </c>
      <c r="J334" s="10">
        <f t="shared" si="21"/>
        <v>64.799227956989256</v>
      </c>
      <c r="K334" s="11">
        <f t="shared" si="22"/>
        <v>2.7656361557891713E-2</v>
      </c>
      <c r="L334" s="12">
        <f t="shared" si="23"/>
        <v>1.3601462522851919</v>
      </c>
    </row>
    <row r="335" spans="1:12" ht="15.75" x14ac:dyDescent="0.25">
      <c r="A335" t="s">
        <v>25</v>
      </c>
      <c r="B335" s="4">
        <v>780</v>
      </c>
      <c r="C335" s="5" t="s">
        <v>16</v>
      </c>
      <c r="D335" s="5" t="s">
        <v>12</v>
      </c>
      <c r="E335" s="6">
        <v>47888.844932716042</v>
      </c>
      <c r="F335" s="6">
        <v>13173.434999999999</v>
      </c>
      <c r="G335" s="7">
        <v>4050</v>
      </c>
      <c r="H335" s="13">
        <v>323.5</v>
      </c>
      <c r="I335" s="9">
        <f t="shared" si="20"/>
        <v>34715.409932716044</v>
      </c>
      <c r="J335" s="10">
        <f t="shared" si="21"/>
        <v>8.5717061562261829</v>
      </c>
      <c r="K335" s="11">
        <f t="shared" si="22"/>
        <v>0.27508358195961319</v>
      </c>
      <c r="L335" s="12">
        <f t="shared" si="23"/>
        <v>12.519319938176197</v>
      </c>
    </row>
    <row r="336" spans="1:12" ht="15.75" x14ac:dyDescent="0.25">
      <c r="A336" t="s">
        <v>25</v>
      </c>
      <c r="B336" s="4">
        <v>781</v>
      </c>
      <c r="C336" s="5" t="s">
        <v>16</v>
      </c>
      <c r="D336" s="5" t="s">
        <v>12</v>
      </c>
      <c r="E336" s="6">
        <v>1333934.9072961882</v>
      </c>
      <c r="F336" s="6">
        <v>366940.59240000002</v>
      </c>
      <c r="G336" s="7">
        <v>112812</v>
      </c>
      <c r="H336" s="13">
        <v>5996.1</v>
      </c>
      <c r="I336" s="9">
        <f t="shared" si="20"/>
        <v>966994.31489618821</v>
      </c>
      <c r="J336" s="10">
        <f t="shared" si="21"/>
        <v>8.5717327491418303</v>
      </c>
      <c r="K336" s="11">
        <f t="shared" si="22"/>
        <v>0.27508133297431148</v>
      </c>
      <c r="L336" s="12">
        <f t="shared" si="23"/>
        <v>18.814229249011856</v>
      </c>
    </row>
    <row r="337" spans="1:12" ht="15.75" x14ac:dyDescent="0.25">
      <c r="A337" t="s">
        <v>25</v>
      </c>
      <c r="B337" s="4">
        <v>782</v>
      </c>
      <c r="C337" s="5" t="s">
        <v>16</v>
      </c>
      <c r="D337" s="5" t="s">
        <v>12</v>
      </c>
      <c r="E337" s="6">
        <v>96877.359637961112</v>
      </c>
      <c r="F337" s="6">
        <v>26649.3711</v>
      </c>
      <c r="G337" s="7">
        <v>8193</v>
      </c>
      <c r="H337" s="13">
        <v>556.6</v>
      </c>
      <c r="I337" s="9">
        <f t="shared" si="20"/>
        <v>70227.988537961108</v>
      </c>
      <c r="J337" s="10">
        <f t="shared" si="21"/>
        <v>8.5717061562261812</v>
      </c>
      <c r="K337" s="11">
        <f t="shared" si="22"/>
        <v>0.27508358195961319</v>
      </c>
      <c r="L337" s="12">
        <f t="shared" si="23"/>
        <v>14.719726913402802</v>
      </c>
    </row>
    <row r="338" spans="1:12" ht="15.75" x14ac:dyDescent="0.25">
      <c r="A338" t="s">
        <v>25</v>
      </c>
      <c r="B338" s="4">
        <v>783</v>
      </c>
      <c r="C338" s="5" t="s">
        <v>16</v>
      </c>
      <c r="D338" s="5" t="s">
        <v>12</v>
      </c>
      <c r="E338" s="6">
        <v>138345.55202784634</v>
      </c>
      <c r="F338" s="6">
        <v>38056.589999999997</v>
      </c>
      <c r="G338" s="7">
        <v>11700</v>
      </c>
      <c r="H338" s="13">
        <v>535.9</v>
      </c>
      <c r="I338" s="9">
        <f t="shared" si="20"/>
        <v>100288.96202784634</v>
      </c>
      <c r="J338" s="10">
        <f t="shared" si="21"/>
        <v>8.5717061562261829</v>
      </c>
      <c r="K338" s="11">
        <f t="shared" si="22"/>
        <v>0.27508358195961319</v>
      </c>
      <c r="L338" s="12">
        <f t="shared" si="23"/>
        <v>21.832431423773095</v>
      </c>
    </row>
    <row r="339" spans="1:12" ht="15.75" x14ac:dyDescent="0.25">
      <c r="A339" t="s">
        <v>25</v>
      </c>
      <c r="B339" s="4">
        <v>785</v>
      </c>
      <c r="C339" s="5" t="s">
        <v>16</v>
      </c>
      <c r="D339" s="5" t="s">
        <v>12</v>
      </c>
      <c r="E339" s="6">
        <v>597534.54069873388</v>
      </c>
      <c r="F339" s="6">
        <v>164371.9418</v>
      </c>
      <c r="G339" s="7">
        <v>50534</v>
      </c>
      <c r="H339" s="13">
        <v>991.2</v>
      </c>
      <c r="I339" s="9">
        <f t="shared" si="20"/>
        <v>433162.59889873385</v>
      </c>
      <c r="J339" s="10">
        <f t="shared" si="21"/>
        <v>8.5717061562261812</v>
      </c>
      <c r="K339" s="11">
        <f t="shared" si="22"/>
        <v>0.27508358195961324</v>
      </c>
      <c r="L339" s="12">
        <f t="shared" si="23"/>
        <v>50.982647296206615</v>
      </c>
    </row>
    <row r="340" spans="1:12" ht="15.75" x14ac:dyDescent="0.25">
      <c r="A340" t="s">
        <v>25</v>
      </c>
      <c r="B340" s="4">
        <v>788</v>
      </c>
      <c r="C340" s="5" t="s">
        <v>17</v>
      </c>
      <c r="D340" s="5" t="s">
        <v>12</v>
      </c>
      <c r="E340" s="6">
        <v>21097.536405501276</v>
      </c>
      <c r="F340" s="6">
        <v>0</v>
      </c>
      <c r="G340" s="7">
        <v>1218</v>
      </c>
      <c r="H340" s="13">
        <v>112</v>
      </c>
      <c r="I340" s="9">
        <f t="shared" si="20"/>
        <v>21097.536405501276</v>
      </c>
      <c r="J340" s="10">
        <f t="shared" si="21"/>
        <v>17.321458461002688</v>
      </c>
      <c r="K340" s="11">
        <f t="shared" si="22"/>
        <v>0</v>
      </c>
      <c r="L340" s="12">
        <f t="shared" si="23"/>
        <v>10.875</v>
      </c>
    </row>
    <row r="341" spans="1:12" ht="15.75" x14ac:dyDescent="0.25">
      <c r="A341" t="s">
        <v>25</v>
      </c>
      <c r="B341" s="4">
        <v>789</v>
      </c>
      <c r="C341" s="5" t="s">
        <v>16</v>
      </c>
      <c r="D341" s="5" t="s">
        <v>12</v>
      </c>
      <c r="E341" s="6">
        <v>51093.259001053339</v>
      </c>
      <c r="F341" s="6">
        <v>14054.9167</v>
      </c>
      <c r="G341" s="7">
        <v>4321</v>
      </c>
      <c r="H341" s="13">
        <v>124.6</v>
      </c>
      <c r="I341" s="9">
        <f t="shared" si="20"/>
        <v>37038.342301053337</v>
      </c>
      <c r="J341" s="10">
        <f t="shared" si="21"/>
        <v>8.5717061562261829</v>
      </c>
      <c r="K341" s="11">
        <f t="shared" si="22"/>
        <v>0.27508358195961319</v>
      </c>
      <c r="L341" s="12">
        <f t="shared" si="23"/>
        <v>34.678972712680583</v>
      </c>
    </row>
    <row r="342" spans="1:12" ht="15.75" x14ac:dyDescent="0.25">
      <c r="A342" t="s">
        <v>21</v>
      </c>
      <c r="B342" s="4" t="s">
        <v>28</v>
      </c>
      <c r="C342" s="5" t="s">
        <v>16</v>
      </c>
      <c r="D342" s="5" t="s">
        <v>12</v>
      </c>
      <c r="E342" s="6">
        <v>57891</v>
      </c>
      <c r="F342" s="6">
        <v>684</v>
      </c>
      <c r="G342" s="7">
        <v>705</v>
      </c>
      <c r="H342" s="13">
        <v>427.74</v>
      </c>
      <c r="I342" s="9">
        <f t="shared" si="20"/>
        <v>57207</v>
      </c>
      <c r="J342" s="10">
        <f t="shared" si="21"/>
        <v>81.144680851063825</v>
      </c>
      <c r="K342" s="11">
        <f t="shared" si="22"/>
        <v>1.1815308078976006E-2</v>
      </c>
      <c r="L342" s="12">
        <f t="shared" si="23"/>
        <v>1.6481975031561229</v>
      </c>
    </row>
    <row r="343" spans="1:12" ht="15.75" x14ac:dyDescent="0.25">
      <c r="A343" t="s">
        <v>19</v>
      </c>
      <c r="B343" s="4" t="s">
        <v>29</v>
      </c>
      <c r="C343" s="5" t="str">
        <f>VLOOKUP(B343,'[1]2019 Route Types'!$A$1:$B$351,2,FALSE)</f>
        <v>General Demand Response</v>
      </c>
      <c r="D343" s="5" t="s">
        <v>12</v>
      </c>
      <c r="E343" s="6">
        <v>972249</v>
      </c>
      <c r="F343" s="6">
        <v>121629</v>
      </c>
      <c r="G343" s="7">
        <v>50713</v>
      </c>
      <c r="H343" s="14">
        <v>24011</v>
      </c>
      <c r="I343" s="9">
        <f t="shared" si="20"/>
        <v>850620</v>
      </c>
      <c r="J343" s="10">
        <f t="shared" si="21"/>
        <v>16.773213968804843</v>
      </c>
      <c r="K343" s="11">
        <f t="shared" si="22"/>
        <v>0.12510066865586902</v>
      </c>
      <c r="L343" s="12">
        <f t="shared" si="23"/>
        <v>2.1120736329182459</v>
      </c>
    </row>
    <row r="344" spans="1:12" ht="15.75" x14ac:dyDescent="0.25">
      <c r="A344" t="s">
        <v>19</v>
      </c>
      <c r="B344" s="4" t="s">
        <v>29</v>
      </c>
      <c r="C344" s="5" t="str">
        <f>VLOOKUP(B344,'[1]2019 Route Types'!$A$1:$B$351,2,FALSE)</f>
        <v>General Demand Response</v>
      </c>
      <c r="D344" s="5" t="s">
        <v>13</v>
      </c>
      <c r="E344" s="6">
        <v>15107</v>
      </c>
      <c r="F344" s="6">
        <v>2483</v>
      </c>
      <c r="G344" s="7">
        <v>915</v>
      </c>
      <c r="H344" s="14">
        <v>378</v>
      </c>
      <c r="I344" s="9">
        <f t="shared" si="20"/>
        <v>12624</v>
      </c>
      <c r="J344" s="10">
        <f t="shared" si="21"/>
        <v>13.796721311475411</v>
      </c>
      <c r="K344" s="11">
        <f t="shared" si="22"/>
        <v>0.16436089230158205</v>
      </c>
      <c r="L344" s="12">
        <f t="shared" si="23"/>
        <v>2.4206349206349205</v>
      </c>
    </row>
    <row r="345" spans="1:12" ht="15.75" x14ac:dyDescent="0.25">
      <c r="A345" t="s">
        <v>15</v>
      </c>
      <c r="B345" s="4" t="s">
        <v>30</v>
      </c>
      <c r="C345" s="5" t="s">
        <v>31</v>
      </c>
      <c r="D345" t="s">
        <v>12</v>
      </c>
      <c r="E345" s="6">
        <v>80276020</v>
      </c>
      <c r="F345" s="6">
        <v>3981149</v>
      </c>
      <c r="G345" s="7">
        <v>1414660</v>
      </c>
      <c r="H345" s="15">
        <v>1120132</v>
      </c>
      <c r="I345" s="9">
        <f t="shared" si="20"/>
        <v>76294871</v>
      </c>
      <c r="J345" s="10">
        <f t="shared" si="21"/>
        <v>53.93159557773599</v>
      </c>
      <c r="K345" s="11">
        <f t="shared" si="22"/>
        <v>4.9593253377534161E-2</v>
      </c>
      <c r="L345" s="12">
        <f t="shared" si="23"/>
        <v>1.2629404391625272</v>
      </c>
    </row>
    <row r="346" spans="1:12" ht="15.75" x14ac:dyDescent="0.25">
      <c r="A346" t="s">
        <v>15</v>
      </c>
      <c r="B346" s="4" t="s">
        <v>32</v>
      </c>
      <c r="C346" s="5" t="s">
        <v>33</v>
      </c>
      <c r="D346" t="s">
        <v>12</v>
      </c>
      <c r="E346" s="6">
        <v>6733700</v>
      </c>
      <c r="F346" s="6">
        <v>376911</v>
      </c>
      <c r="G346" s="7">
        <v>110259</v>
      </c>
      <c r="H346" s="7">
        <v>80563</v>
      </c>
      <c r="I346" s="9">
        <f t="shared" si="20"/>
        <v>6356789</v>
      </c>
      <c r="J346" s="10">
        <f t="shared" si="21"/>
        <v>57.653243726135734</v>
      </c>
      <c r="K346" s="11">
        <f t="shared" si="22"/>
        <v>5.5973833108098073E-2</v>
      </c>
      <c r="L346" s="12">
        <f t="shared" si="23"/>
        <v>1.368605935727319</v>
      </c>
    </row>
    <row r="347" spans="1:12" ht="15.75" x14ac:dyDescent="0.25">
      <c r="A347" t="s">
        <v>15</v>
      </c>
      <c r="B347" s="4" t="s">
        <v>34</v>
      </c>
      <c r="C347" s="5" t="s">
        <v>35</v>
      </c>
      <c r="D347" t="s">
        <v>12</v>
      </c>
      <c r="E347" s="6">
        <v>748152</v>
      </c>
      <c r="F347" s="6">
        <f>330576+37968</f>
        <v>368544</v>
      </c>
      <c r="G347" s="7">
        <v>57908</v>
      </c>
      <c r="H347" s="7">
        <v>20983</v>
      </c>
      <c r="I347" s="9">
        <f t="shared" si="20"/>
        <v>379608</v>
      </c>
      <c r="J347" s="10">
        <f t="shared" si="21"/>
        <v>6.5553636803205082</v>
      </c>
      <c r="K347" s="11">
        <f t="shared" si="22"/>
        <v>0.49260578064350558</v>
      </c>
      <c r="L347" s="12">
        <f t="shared" si="23"/>
        <v>2.7597578992517753</v>
      </c>
    </row>
    <row r="348" spans="1:12" ht="15.75" x14ac:dyDescent="0.25">
      <c r="A348" t="s">
        <v>11</v>
      </c>
      <c r="B348" s="4">
        <v>903</v>
      </c>
      <c r="C348" s="5" t="s">
        <v>56</v>
      </c>
      <c r="D348" s="5" t="s">
        <v>12</v>
      </c>
      <c r="E348" s="6">
        <v>1987157.7276919868</v>
      </c>
      <c r="F348" s="6">
        <v>65789</v>
      </c>
      <c r="G348" s="23">
        <v>87721</v>
      </c>
      <c r="H348" s="23">
        <v>8939.9</v>
      </c>
      <c r="I348" s="9">
        <v>1921368.7276919868</v>
      </c>
      <c r="J348" s="10">
        <v>21.903178574024313</v>
      </c>
      <c r="K348" s="11">
        <v>3.3107085101096424E-2</v>
      </c>
      <c r="L348" s="12">
        <v>9.8123021510307726</v>
      </c>
    </row>
    <row r="349" spans="1:12" ht="15.75" x14ac:dyDescent="0.25">
      <c r="A349" t="s">
        <v>11</v>
      </c>
      <c r="B349" s="4">
        <v>903</v>
      </c>
      <c r="C349" s="5" t="s">
        <v>56</v>
      </c>
      <c r="D349" s="5" t="s">
        <v>13</v>
      </c>
      <c r="E349" s="6">
        <v>291461.63788535836</v>
      </c>
      <c r="F349" s="6">
        <v>11746</v>
      </c>
      <c r="G349" s="23">
        <v>15890</v>
      </c>
      <c r="H349" s="23">
        <v>1310.84</v>
      </c>
      <c r="I349" s="9">
        <v>279715.63788535836</v>
      </c>
      <c r="J349" s="10">
        <v>17.603249709588319</v>
      </c>
      <c r="K349" s="11">
        <v>4.0300329351130926E-2</v>
      </c>
      <c r="L349" s="12">
        <v>12.121998108083368</v>
      </c>
    </row>
    <row r="350" spans="1:12" ht="15.75" x14ac:dyDescent="0.25">
      <c r="A350" t="s">
        <v>11</v>
      </c>
      <c r="B350" s="4">
        <v>903</v>
      </c>
      <c r="C350" s="5" t="s">
        <v>56</v>
      </c>
      <c r="D350" s="4" t="s">
        <v>14</v>
      </c>
      <c r="E350" s="6">
        <v>326237.29735669796</v>
      </c>
      <c r="F350" s="6">
        <v>11087</v>
      </c>
      <c r="G350" s="23">
        <v>14915</v>
      </c>
      <c r="H350" s="23">
        <v>1464.3</v>
      </c>
      <c r="I350" s="9">
        <v>315150.29735669796</v>
      </c>
      <c r="J350" s="10">
        <v>21.129755102695135</v>
      </c>
      <c r="K350" s="11">
        <v>3.3984464957965276E-2</v>
      </c>
      <c r="L350" s="12">
        <v>10.185754285324046</v>
      </c>
    </row>
  </sheetData>
  <conditionalFormatting sqref="A145:B258 A261:B262 D145:D213 D215:D216 D218:D219 D221:D258 D261:D262 A304:B335 D304:E335 G304:H335">
    <cfRule type="expression" dxfId="47" priority="64">
      <formula>(ROW(A145)-1)/3=ROUND((ROW(A145)-1)/3,0)</formula>
    </cfRule>
  </conditionalFormatting>
  <conditionalFormatting sqref="A259:B260">
    <cfRule type="expression" dxfId="46" priority="63">
      <formula>(ROW(A259)-1)/3=ROUND((ROW(A259)-1)/3,0)</formula>
    </cfRule>
  </conditionalFormatting>
  <conditionalFormatting sqref="A263:B302 D263:D302">
    <cfRule type="expression" dxfId="45" priority="62">
      <formula>(ROW(A263)-1)/3=ROUND((ROW(A263)-1)/3,0)</formula>
    </cfRule>
  </conditionalFormatting>
  <conditionalFormatting sqref="A336:B336 D336">
    <cfRule type="expression" dxfId="44" priority="60">
      <formula>(ROW(A336)-1)/3=ROUND((ROW(A336)-1)/3,0)</formula>
    </cfRule>
  </conditionalFormatting>
  <conditionalFormatting sqref="A337:B337 D337">
    <cfRule type="expression" dxfId="43" priority="59">
      <formula>(ROW(A337)-1)/3=ROUND((ROW(A337)-1)/3,0)</formula>
    </cfRule>
  </conditionalFormatting>
  <conditionalFormatting sqref="A338:B338 D338">
    <cfRule type="expression" dxfId="42" priority="58">
      <formula>(ROW(A338)-1)/3=ROUND((ROW(A338)-1)/3,0)</formula>
    </cfRule>
  </conditionalFormatting>
  <conditionalFormatting sqref="A339:B340 D339:D340">
    <cfRule type="expression" dxfId="41" priority="57">
      <formula>(ROW(A339)-1)/3=ROUND((ROW(A339)-1)/3,0)</formula>
    </cfRule>
  </conditionalFormatting>
  <conditionalFormatting sqref="A341:B341 D341">
    <cfRule type="expression" dxfId="40" priority="56">
      <formula>(ROW(A341)-1)/3=ROUND((ROW(A341)-1)/3,0)</formula>
    </cfRule>
  </conditionalFormatting>
  <conditionalFormatting sqref="A342:B342 D342">
    <cfRule type="expression" dxfId="39" priority="55">
      <formula>(ROW(A342)-1)/3=ROUND((ROW(A342)-1)/3,0)</formula>
    </cfRule>
  </conditionalFormatting>
  <conditionalFormatting sqref="A343:B344 D344">
    <cfRule type="expression" dxfId="38" priority="54">
      <formula>(ROW(A343)-1)/3=ROUND((ROW(A343)-1)/3,0)</formula>
    </cfRule>
  </conditionalFormatting>
  <conditionalFormatting sqref="A303:B303 D303">
    <cfRule type="expression" dxfId="37" priority="53">
      <formula>(ROW(A303)-1)/3=ROUND((ROW(A303)-1)/3,0)</formula>
    </cfRule>
  </conditionalFormatting>
  <conditionalFormatting sqref="G145:G258 G261:G262">
    <cfRule type="expression" dxfId="36" priority="52">
      <formula>(ROW(G145)-1)/3=ROUND((ROW(G145)-1)/3,0)</formula>
    </cfRule>
  </conditionalFormatting>
  <conditionalFormatting sqref="G259:G260">
    <cfRule type="expression" dxfId="35" priority="51">
      <formula>(ROW(G259)-1)/3=ROUND((ROW(G259)-1)/3,0)</formula>
    </cfRule>
  </conditionalFormatting>
  <conditionalFormatting sqref="H145:H258 H261:H262">
    <cfRule type="expression" dxfId="34" priority="50">
      <formula>(ROW(H145)-1)/3=ROUND((ROW(H145)-1)/3,0)</formula>
    </cfRule>
  </conditionalFormatting>
  <conditionalFormatting sqref="H259:H260">
    <cfRule type="expression" dxfId="33" priority="49">
      <formula>(ROW(H259)-1)/3=ROUND((ROW(H259)-1)/3,0)</formula>
    </cfRule>
  </conditionalFormatting>
  <conditionalFormatting sqref="E145:E258 E261:E262">
    <cfRule type="expression" dxfId="32" priority="46">
      <formula>(ROW(E145)-1)/3=ROUND((ROW(E145)-1)/3,0)</formula>
    </cfRule>
  </conditionalFormatting>
  <conditionalFormatting sqref="E259:E260">
    <cfRule type="expression" dxfId="31" priority="45">
      <formula>(ROW(E259)-1)/3=ROUND((ROW(E259)-1)/3,0)</formula>
    </cfRule>
  </conditionalFormatting>
  <conditionalFormatting sqref="E263:E302">
    <cfRule type="expression" dxfId="30" priority="44">
      <formula>(ROW(E263)-1)/3=ROUND((ROW(E263)-1)/3,0)</formula>
    </cfRule>
  </conditionalFormatting>
  <conditionalFormatting sqref="G263:G302">
    <cfRule type="expression" dxfId="29" priority="42">
      <formula>(ROW(G263)-1)/3=ROUND((ROW(G263)-1)/3,0)</formula>
    </cfRule>
  </conditionalFormatting>
  <conditionalFormatting sqref="H263:H302">
    <cfRule type="expression" dxfId="28" priority="41">
      <formula>(ROW(H263)-1)/3=ROUND((ROW(H263)-1)/3,0)</formula>
    </cfRule>
  </conditionalFormatting>
  <conditionalFormatting sqref="E336">
    <cfRule type="expression" dxfId="27" priority="36">
      <formula>(ROW(E336)-1)/3=ROUND((ROW(E336)-1)/3,0)</formula>
    </cfRule>
  </conditionalFormatting>
  <conditionalFormatting sqref="G336">
    <cfRule type="expression" dxfId="26" priority="34">
      <formula>(ROW(G336)-1)/3=ROUND((ROW(G336)-1)/3,0)</formula>
    </cfRule>
  </conditionalFormatting>
  <conditionalFormatting sqref="H336">
    <cfRule type="expression" dxfId="25" priority="33">
      <formula>(ROW(H336)-1)/3=ROUND((ROW(H336)-1)/3,0)</formula>
    </cfRule>
  </conditionalFormatting>
  <conditionalFormatting sqref="E337">
    <cfRule type="expression" dxfId="24" priority="32">
      <formula>(ROW(E337)-1)/3=ROUND((ROW(E337)-1)/3,0)</formula>
    </cfRule>
  </conditionalFormatting>
  <conditionalFormatting sqref="G337">
    <cfRule type="expression" dxfId="23" priority="30">
      <formula>(ROW(G337)-1)/3=ROUND((ROW(G337)-1)/3,0)</formula>
    </cfRule>
  </conditionalFormatting>
  <conditionalFormatting sqref="H337">
    <cfRule type="expression" dxfId="22" priority="29">
      <formula>(ROW(H337)-1)/3=ROUND((ROW(H337)-1)/3,0)</formula>
    </cfRule>
  </conditionalFormatting>
  <conditionalFormatting sqref="E338">
    <cfRule type="expression" dxfId="21" priority="28">
      <formula>(ROW(E338)-1)/3=ROUND((ROW(E338)-1)/3,0)</formula>
    </cfRule>
  </conditionalFormatting>
  <conditionalFormatting sqref="G338">
    <cfRule type="expression" dxfId="20" priority="26">
      <formula>(ROW(G338)-1)/3=ROUND((ROW(G338)-1)/3,0)</formula>
    </cfRule>
  </conditionalFormatting>
  <conditionalFormatting sqref="H338">
    <cfRule type="expression" dxfId="19" priority="25">
      <formula>(ROW(H338)-1)/3=ROUND((ROW(H338)-1)/3,0)</formula>
    </cfRule>
  </conditionalFormatting>
  <conditionalFormatting sqref="E339:E340">
    <cfRule type="expression" dxfId="18" priority="24">
      <formula>(ROW(E339)-1)/3=ROUND((ROW(E339)-1)/3,0)</formula>
    </cfRule>
  </conditionalFormatting>
  <conditionalFormatting sqref="G339:G340">
    <cfRule type="expression" dxfId="17" priority="22">
      <formula>(ROW(G339)-1)/3=ROUND((ROW(G339)-1)/3,0)</formula>
    </cfRule>
  </conditionalFormatting>
  <conditionalFormatting sqref="H339:H340">
    <cfRule type="expression" dxfId="16" priority="21">
      <formula>(ROW(H339)-1)/3=ROUND((ROW(H339)-1)/3,0)</formula>
    </cfRule>
  </conditionalFormatting>
  <conditionalFormatting sqref="E341">
    <cfRule type="expression" dxfId="15" priority="20">
      <formula>(ROW(E341)-1)/3=ROUND((ROW(E341)-1)/3,0)</formula>
    </cfRule>
  </conditionalFormatting>
  <conditionalFormatting sqref="G341">
    <cfRule type="expression" dxfId="14" priority="18">
      <formula>(ROW(G341)-1)/3=ROUND((ROW(G341)-1)/3,0)</formula>
    </cfRule>
  </conditionalFormatting>
  <conditionalFormatting sqref="H341">
    <cfRule type="expression" dxfId="13" priority="17">
      <formula>(ROW(H341)-1)/3=ROUND((ROW(H341)-1)/3,0)</formula>
    </cfRule>
  </conditionalFormatting>
  <conditionalFormatting sqref="E342">
    <cfRule type="expression" dxfId="12" priority="16">
      <formula>(ROW(E342)-1)/3=ROUND((ROW(E342)-1)/3,0)</formula>
    </cfRule>
  </conditionalFormatting>
  <conditionalFormatting sqref="G342">
    <cfRule type="expression" dxfId="11" priority="14">
      <formula>(ROW(G342)-1)/3=ROUND((ROW(G342)-1)/3,0)</formula>
    </cfRule>
  </conditionalFormatting>
  <conditionalFormatting sqref="H342">
    <cfRule type="expression" dxfId="10" priority="13">
      <formula>(ROW(H342)-1)/3=ROUND((ROW(H342)-1)/3,0)</formula>
    </cfRule>
  </conditionalFormatting>
  <conditionalFormatting sqref="E343:E344">
    <cfRule type="expression" dxfId="9" priority="12">
      <formula>(ROW(E343)-1)/3=ROUND((ROW(E343)-1)/3,0)</formula>
    </cfRule>
  </conditionalFormatting>
  <conditionalFormatting sqref="G343:G344">
    <cfRule type="expression" dxfId="8" priority="10">
      <formula>(ROW(G343)-1)/3=ROUND((ROW(G343)-1)/3,0)</formula>
    </cfRule>
  </conditionalFormatting>
  <conditionalFormatting sqref="H343:H344">
    <cfRule type="expression" dxfId="7" priority="9">
      <formula>(ROW(H343)-1)/3=ROUND((ROW(H343)-1)/3,0)</formula>
    </cfRule>
  </conditionalFormatting>
  <conditionalFormatting sqref="E303">
    <cfRule type="expression" dxfId="6" priority="8">
      <formula>(ROW(E303)-1)/3=ROUND((ROW(E303)-1)/3,0)</formula>
    </cfRule>
  </conditionalFormatting>
  <conditionalFormatting sqref="G303">
    <cfRule type="expression" dxfId="5" priority="6">
      <formula>(ROW(G303)-1)/3=ROUND((ROW(G303)-1)/3,0)</formula>
    </cfRule>
  </conditionalFormatting>
  <conditionalFormatting sqref="H303">
    <cfRule type="expression" dxfId="4" priority="5">
      <formula>(ROW(H303)-1)/3=ROUND((ROW(H303)-1)/3,0)</formula>
    </cfRule>
  </conditionalFormatting>
  <conditionalFormatting sqref="D259">
    <cfRule type="expression" dxfId="3" priority="4">
      <formula>(ROW(D259)-1)/3=ROUND((ROW(D259)-1)/3,0)</formula>
    </cfRule>
  </conditionalFormatting>
  <conditionalFormatting sqref="D260">
    <cfRule type="expression" dxfId="2" priority="3">
      <formula>(ROW(D260)-1)/3=ROUND((ROW(D260)-1)/3,0)</formula>
    </cfRule>
  </conditionalFormatting>
  <conditionalFormatting sqref="D343">
    <cfRule type="expression" dxfId="1" priority="2">
      <formula>(ROW(D343)-1)/3=ROUND((ROW(D343)-1)/3,0)</formula>
    </cfRule>
  </conditionalFormatting>
  <conditionalFormatting sqref="D348:D350">
    <cfRule type="expression" dxfId="0" priority="1">
      <formula>(ROW(D348)-1)/3=ROUND((ROW(D348)-1)/3,0)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EBA1-CBF9-4147-A733-921665430F8F}">
  <sheetPr>
    <pageSetUpPr fitToPage="1"/>
  </sheetPr>
  <dimension ref="A1:Q96"/>
  <sheetViews>
    <sheetView workbookViewId="0">
      <selection activeCell="F89" sqref="F89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40.7109375" customWidth="1"/>
    <col min="14" max="14" width="15.7109375" bestFit="1" customWidth="1"/>
    <col min="15" max="15" width="13.7109375" bestFit="1" customWidth="1"/>
  </cols>
  <sheetData>
    <row r="1" spans="1:17" ht="18.75" x14ac:dyDescent="0.3">
      <c r="A1" s="40" t="s">
        <v>54</v>
      </c>
    </row>
    <row r="2" spans="1:17" ht="46.5" x14ac:dyDescent="0.7">
      <c r="A2" s="123" t="s">
        <v>76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7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7" ht="15.75" x14ac:dyDescent="0.25">
      <c r="A5" s="49" t="s">
        <v>11</v>
      </c>
      <c r="B5" s="122">
        <v>2</v>
      </c>
      <c r="C5" s="17" t="s">
        <v>52</v>
      </c>
      <c r="D5" s="16" t="s">
        <v>12</v>
      </c>
      <c r="E5" s="116">
        <v>6530668.5253298776</v>
      </c>
      <c r="F5" s="116">
        <v>571191.79808853299</v>
      </c>
      <c r="G5" s="116">
        <f>E5-F5</f>
        <v>5959476.7272413447</v>
      </c>
      <c r="H5" s="51">
        <v>698669.52141046082</v>
      </c>
      <c r="I5" s="66">
        <v>28595.739999999907</v>
      </c>
      <c r="J5" s="50">
        <f>G5/H5</f>
        <v>8.5297505395833859</v>
      </c>
      <c r="K5" s="52">
        <f>+IF(D5="Weekday",J5/$G$94,IF(D5="Saturday",J5/$G$95,IF(D5="Sunday",J5/$G$96,"NA")))</f>
        <v>0.65432288882088163</v>
      </c>
      <c r="L5" s="67">
        <f>H5/I5</f>
        <v>24.432643513000997</v>
      </c>
      <c r="M5" s="54"/>
    </row>
    <row r="6" spans="1:17" ht="15.75" x14ac:dyDescent="0.25">
      <c r="A6" s="49" t="s">
        <v>11</v>
      </c>
      <c r="B6" s="122">
        <v>2</v>
      </c>
      <c r="C6" s="17" t="s">
        <v>52</v>
      </c>
      <c r="D6" s="16" t="s">
        <v>13</v>
      </c>
      <c r="E6" s="116">
        <v>1092516.2939448273</v>
      </c>
      <c r="F6" s="116">
        <v>59150.4332974481</v>
      </c>
      <c r="G6" s="116">
        <f t="shared" ref="G6:G69" si="0">E6-F6</f>
        <v>1033365.8606473792</v>
      </c>
      <c r="H6" s="51">
        <v>94861.452732033082</v>
      </c>
      <c r="I6" s="66">
        <v>4779.6000000000004</v>
      </c>
      <c r="J6" s="50">
        <f t="shared" ref="J6:J69" si="1">G6/H6</f>
        <v>10.893422258316621</v>
      </c>
      <c r="K6" s="52">
        <f t="shared" ref="K6:K69" si="2">+IF(D6="Weekday",J6/$G$94,IF(D6="Saturday",J6/$G$95,IF(D6="Sunday",J6/$G$96,"NA")))</f>
        <v>0.62848159013235116</v>
      </c>
      <c r="L6" s="67">
        <f t="shared" ref="L6:L69" si="3">H6/I6</f>
        <v>19.847153052982065</v>
      </c>
      <c r="M6" s="54"/>
    </row>
    <row r="7" spans="1:17" ht="15.75" x14ac:dyDescent="0.25">
      <c r="A7" s="49" t="s">
        <v>11</v>
      </c>
      <c r="B7" s="122">
        <v>2</v>
      </c>
      <c r="C7" s="17" t="s">
        <v>52</v>
      </c>
      <c r="D7" s="16" t="s">
        <v>14</v>
      </c>
      <c r="E7" s="116">
        <v>994000.01289109862</v>
      </c>
      <c r="F7" s="116">
        <v>54382.214748951716</v>
      </c>
      <c r="G7" s="116">
        <f t="shared" si="0"/>
        <v>939617.7981421469</v>
      </c>
      <c r="H7" s="51">
        <v>80845.982948975492</v>
      </c>
      <c r="I7" s="66">
        <v>4279.7199999999993</v>
      </c>
      <c r="J7" s="50">
        <f t="shared" si="1"/>
        <v>11.622318931234592</v>
      </c>
      <c r="K7" s="52">
        <f t="shared" si="2"/>
        <v>0.6629571827121602</v>
      </c>
      <c r="L7" s="67">
        <f t="shared" si="3"/>
        <v>18.890484178632132</v>
      </c>
      <c r="M7" s="54"/>
    </row>
    <row r="8" spans="1:17" ht="15.75" x14ac:dyDescent="0.25">
      <c r="A8" s="49" t="s">
        <v>11</v>
      </c>
      <c r="B8" s="122">
        <v>3</v>
      </c>
      <c r="C8" s="17" t="s">
        <v>52</v>
      </c>
      <c r="D8" s="16" t="s">
        <v>12</v>
      </c>
      <c r="E8" s="116">
        <v>8616083.6124625616</v>
      </c>
      <c r="F8" s="116">
        <v>771986.49327739642</v>
      </c>
      <c r="G8" s="116">
        <f t="shared" si="0"/>
        <v>7844097.1191851655</v>
      </c>
      <c r="H8" s="51">
        <v>605774.57416553737</v>
      </c>
      <c r="I8" s="66">
        <v>37241.130000000034</v>
      </c>
      <c r="J8" s="50">
        <f t="shared" si="1"/>
        <v>12.948871500575136</v>
      </c>
      <c r="K8" s="52">
        <f t="shared" si="2"/>
        <v>0.9933166237286627</v>
      </c>
      <c r="L8" s="67">
        <f t="shared" si="3"/>
        <v>16.266278014806126</v>
      </c>
      <c r="M8" s="54"/>
    </row>
    <row r="9" spans="1:17" ht="15.75" x14ac:dyDescent="0.25">
      <c r="A9" s="49" t="s">
        <v>11</v>
      </c>
      <c r="B9" s="122">
        <v>3</v>
      </c>
      <c r="C9" s="17" t="s">
        <v>52</v>
      </c>
      <c r="D9" s="16" t="s">
        <v>13</v>
      </c>
      <c r="E9" s="116">
        <v>1176281.0338023643</v>
      </c>
      <c r="F9" s="116">
        <v>59336.110442698016</v>
      </c>
      <c r="G9" s="116">
        <f t="shared" si="0"/>
        <v>1116944.9233596663</v>
      </c>
      <c r="H9" s="51">
        <v>55141.677257846277</v>
      </c>
      <c r="I9" s="66">
        <v>5133.7699999999986</v>
      </c>
      <c r="J9" s="50">
        <f t="shared" si="1"/>
        <v>20.25591129803243</v>
      </c>
      <c r="K9" s="52">
        <f t="shared" si="2"/>
        <v>1.1686380129484251</v>
      </c>
      <c r="L9" s="67">
        <f t="shared" si="3"/>
        <v>10.740971500056741</v>
      </c>
      <c r="M9" s="54"/>
    </row>
    <row r="10" spans="1:17" ht="15.75" x14ac:dyDescent="0.25">
      <c r="A10" s="49" t="s">
        <v>11</v>
      </c>
      <c r="B10" s="122">
        <v>3</v>
      </c>
      <c r="C10" s="17" t="s">
        <v>52</v>
      </c>
      <c r="D10" s="16" t="s">
        <v>14</v>
      </c>
      <c r="E10" s="116">
        <v>857373.29668655817</v>
      </c>
      <c r="F10" s="116">
        <v>35439.36602024825</v>
      </c>
      <c r="G10" s="116">
        <f t="shared" si="0"/>
        <v>821933.9306663099</v>
      </c>
      <c r="H10" s="51">
        <v>43884.540994547446</v>
      </c>
      <c r="I10" s="66">
        <v>3742.6099999999974</v>
      </c>
      <c r="J10" s="50">
        <f t="shared" si="1"/>
        <v>18.729463998915548</v>
      </c>
      <c r="K10" s="52">
        <f t="shared" si="2"/>
        <v>1.0683610353403794</v>
      </c>
      <c r="L10" s="67">
        <f t="shared" si="3"/>
        <v>11.725651615997252</v>
      </c>
      <c r="M10" s="55"/>
      <c r="N10" s="34"/>
      <c r="O10" s="34"/>
      <c r="P10" s="34"/>
      <c r="Q10" s="34"/>
    </row>
    <row r="11" spans="1:17" ht="15.75" x14ac:dyDescent="0.25">
      <c r="A11" s="49" t="s">
        <v>11</v>
      </c>
      <c r="B11" s="122">
        <v>4</v>
      </c>
      <c r="C11" s="17" t="s">
        <v>52</v>
      </c>
      <c r="D11" s="16" t="s">
        <v>12</v>
      </c>
      <c r="E11" s="116">
        <v>9041157.8485082611</v>
      </c>
      <c r="F11" s="116">
        <v>610122.89886712178</v>
      </c>
      <c r="G11" s="116">
        <f t="shared" si="0"/>
        <v>8431034.9496411402</v>
      </c>
      <c r="H11" s="51">
        <v>599370.65075084206</v>
      </c>
      <c r="I11" s="66">
        <v>40125.900000000103</v>
      </c>
      <c r="J11" s="50">
        <f t="shared" si="1"/>
        <v>14.066479463216018</v>
      </c>
      <c r="K11" s="52">
        <f t="shared" si="2"/>
        <v>1.0790490806499784</v>
      </c>
      <c r="L11" s="67">
        <f t="shared" si="3"/>
        <v>14.937251270397438</v>
      </c>
      <c r="M11" s="56"/>
      <c r="N11" s="36"/>
      <c r="O11" s="37"/>
      <c r="P11" s="36"/>
      <c r="Q11" s="38"/>
    </row>
    <row r="12" spans="1:17" ht="15.75" x14ac:dyDescent="0.25">
      <c r="A12" s="49" t="s">
        <v>11</v>
      </c>
      <c r="B12" s="122">
        <v>4</v>
      </c>
      <c r="C12" s="17" t="s">
        <v>52</v>
      </c>
      <c r="D12" s="16" t="s">
        <v>13</v>
      </c>
      <c r="E12" s="116">
        <v>1629556.4429651096</v>
      </c>
      <c r="F12" s="116">
        <v>57478.141130378121</v>
      </c>
      <c r="G12" s="116">
        <f t="shared" si="0"/>
        <v>1572078.3018347314</v>
      </c>
      <c r="H12" s="51">
        <v>76477.864174892937</v>
      </c>
      <c r="I12" s="66">
        <v>7223.760000000002</v>
      </c>
      <c r="J12" s="50">
        <f t="shared" si="1"/>
        <v>20.55599118510467</v>
      </c>
      <c r="K12" s="52">
        <f t="shared" si="2"/>
        <v>1.1859507251633503</v>
      </c>
      <c r="L12" s="67">
        <f t="shared" si="3"/>
        <v>10.586988517737703</v>
      </c>
      <c r="M12" s="56"/>
      <c r="N12" s="37"/>
      <c r="O12" s="37"/>
      <c r="P12" s="36"/>
      <c r="Q12" s="38"/>
    </row>
    <row r="13" spans="1:17" ht="15.75" x14ac:dyDescent="0.25">
      <c r="A13" s="49" t="s">
        <v>11</v>
      </c>
      <c r="B13" s="122">
        <v>4</v>
      </c>
      <c r="C13" s="17" t="s">
        <v>52</v>
      </c>
      <c r="D13" s="16" t="s">
        <v>14</v>
      </c>
      <c r="E13" s="116">
        <v>1209573.2039275838</v>
      </c>
      <c r="F13" s="116">
        <v>46542.151237943595</v>
      </c>
      <c r="G13" s="116">
        <f t="shared" si="0"/>
        <v>1163031.0526896401</v>
      </c>
      <c r="H13" s="51">
        <v>59006.525130259499</v>
      </c>
      <c r="I13" s="66">
        <v>5449.1700000000055</v>
      </c>
      <c r="J13" s="50">
        <f t="shared" si="1"/>
        <v>19.710210864344205</v>
      </c>
      <c r="K13" s="52">
        <f t="shared" si="2"/>
        <v>1.1243045335962216</v>
      </c>
      <c r="L13" s="67">
        <f t="shared" si="3"/>
        <v>10.828534461259135</v>
      </c>
      <c r="M13" s="56"/>
      <c r="N13" s="37"/>
      <c r="O13" s="37"/>
      <c r="P13" s="36"/>
      <c r="Q13" s="35"/>
    </row>
    <row r="14" spans="1:17" ht="15.75" x14ac:dyDescent="0.25">
      <c r="A14" s="49" t="s">
        <v>11</v>
      </c>
      <c r="B14" s="122">
        <v>5</v>
      </c>
      <c r="C14" s="17" t="s">
        <v>52</v>
      </c>
      <c r="D14" s="16" t="s">
        <v>12</v>
      </c>
      <c r="E14" s="116">
        <v>14356328.539295275</v>
      </c>
      <c r="F14" s="116">
        <v>1745052.5416820634</v>
      </c>
      <c r="G14" s="116">
        <f t="shared" si="0"/>
        <v>12611275.997613212</v>
      </c>
      <c r="H14" s="51">
        <v>1760366.6346273266</v>
      </c>
      <c r="I14" s="66">
        <v>63772.000000000116</v>
      </c>
      <c r="J14" s="50">
        <f t="shared" si="1"/>
        <v>7.1640053552157026</v>
      </c>
      <c r="K14" s="52">
        <f t="shared" si="2"/>
        <v>0.54955565907815607</v>
      </c>
      <c r="L14" s="67">
        <f t="shared" si="3"/>
        <v>27.604068158867896</v>
      </c>
      <c r="M14" s="56"/>
      <c r="N14" s="36"/>
      <c r="O14" s="37"/>
      <c r="P14" s="36"/>
      <c r="Q14" s="35"/>
    </row>
    <row r="15" spans="1:17" ht="15.75" x14ac:dyDescent="0.25">
      <c r="A15" s="49" t="s">
        <v>11</v>
      </c>
      <c r="B15" s="122">
        <v>5</v>
      </c>
      <c r="C15" s="17" t="s">
        <v>52</v>
      </c>
      <c r="D15" s="16" t="s">
        <v>13</v>
      </c>
      <c r="E15" s="116">
        <v>2389199.0639314079</v>
      </c>
      <c r="F15" s="116">
        <v>342012.74080998957</v>
      </c>
      <c r="G15" s="116">
        <f t="shared" si="0"/>
        <v>2047186.3231214182</v>
      </c>
      <c r="H15" s="51">
        <v>262146.20113318518</v>
      </c>
      <c r="I15" s="66">
        <v>10695.960000000003</v>
      </c>
      <c r="J15" s="50">
        <f t="shared" si="1"/>
        <v>7.8093304967685997</v>
      </c>
      <c r="K15" s="52">
        <f t="shared" si="2"/>
        <v>0.45054899480566346</v>
      </c>
      <c r="L15" s="67">
        <f t="shared" si="3"/>
        <v>24.508898792926033</v>
      </c>
      <c r="M15" s="54"/>
    </row>
    <row r="16" spans="1:17" ht="15.75" x14ac:dyDescent="0.25">
      <c r="A16" s="49" t="s">
        <v>11</v>
      </c>
      <c r="B16" s="122">
        <v>5</v>
      </c>
      <c r="C16" s="17" t="s">
        <v>52</v>
      </c>
      <c r="D16" s="16" t="s">
        <v>14</v>
      </c>
      <c r="E16" s="116">
        <v>2050937.647825296</v>
      </c>
      <c r="F16" s="116">
        <v>300054.74586779153</v>
      </c>
      <c r="G16" s="116">
        <f t="shared" si="0"/>
        <v>1750882.9019575045</v>
      </c>
      <c r="H16" s="51">
        <v>230183.38664454734</v>
      </c>
      <c r="I16" s="66">
        <v>9011.0799999999945</v>
      </c>
      <c r="J16" s="50">
        <f t="shared" si="1"/>
        <v>7.6064694654147402</v>
      </c>
      <c r="K16" s="52">
        <f t="shared" si="2"/>
        <v>0.43388618028930265</v>
      </c>
      <c r="L16" s="67">
        <f t="shared" si="3"/>
        <v>25.544483751619946</v>
      </c>
      <c r="M16" s="54"/>
    </row>
    <row r="17" spans="1:13" ht="15.75" x14ac:dyDescent="0.25">
      <c r="A17" s="49" t="s">
        <v>11</v>
      </c>
      <c r="B17" s="122">
        <v>6</v>
      </c>
      <c r="C17" s="17" t="s">
        <v>52</v>
      </c>
      <c r="D17" s="16" t="s">
        <v>12</v>
      </c>
      <c r="E17" s="116">
        <v>11264282.003298327</v>
      </c>
      <c r="F17" s="116">
        <v>973906.31601328915</v>
      </c>
      <c r="G17" s="116">
        <f t="shared" si="0"/>
        <v>10290375.687285038</v>
      </c>
      <c r="H17" s="51">
        <v>834967.32373050088</v>
      </c>
      <c r="I17" s="66">
        <v>48901.920000000013</v>
      </c>
      <c r="J17" s="50">
        <f t="shared" si="1"/>
        <v>12.324285507736136</v>
      </c>
      <c r="K17" s="52">
        <f t="shared" si="2"/>
        <v>0.94540421301337418</v>
      </c>
      <c r="L17" s="67">
        <f t="shared" si="3"/>
        <v>17.074325992323015</v>
      </c>
      <c r="M17" s="54"/>
    </row>
    <row r="18" spans="1:13" ht="15.75" x14ac:dyDescent="0.25">
      <c r="A18" s="49" t="s">
        <v>11</v>
      </c>
      <c r="B18" s="122">
        <v>6</v>
      </c>
      <c r="C18" s="17" t="s">
        <v>52</v>
      </c>
      <c r="D18" s="16" t="s">
        <v>13</v>
      </c>
      <c r="E18" s="116">
        <v>1710202.7756255916</v>
      </c>
      <c r="F18" s="116">
        <v>74944.250526005824</v>
      </c>
      <c r="G18" s="116">
        <f t="shared" si="0"/>
        <v>1635258.5250995858</v>
      </c>
      <c r="H18" s="51">
        <v>101745.92601446228</v>
      </c>
      <c r="I18" s="66">
        <v>7556.1400000000067</v>
      </c>
      <c r="J18" s="50">
        <f t="shared" si="1"/>
        <v>16.071980364768102</v>
      </c>
      <c r="K18" s="52">
        <f t="shared" si="2"/>
        <v>0.92725165119839015</v>
      </c>
      <c r="L18" s="67">
        <f t="shared" si="3"/>
        <v>13.465330977782598</v>
      </c>
      <c r="M18" s="54"/>
    </row>
    <row r="19" spans="1:13" ht="15.75" x14ac:dyDescent="0.25">
      <c r="A19" s="49" t="s">
        <v>11</v>
      </c>
      <c r="B19" s="122">
        <v>6</v>
      </c>
      <c r="C19" s="17" t="s">
        <v>52</v>
      </c>
      <c r="D19" s="16" t="s">
        <v>14</v>
      </c>
      <c r="E19" s="116">
        <v>1710192.4838526638</v>
      </c>
      <c r="F19" s="116">
        <v>64552.84320022109</v>
      </c>
      <c r="G19" s="116">
        <f t="shared" si="0"/>
        <v>1645639.6406524426</v>
      </c>
      <c r="H19" s="51">
        <v>87722.503869527296</v>
      </c>
      <c r="I19" s="66">
        <v>7307.339999999992</v>
      </c>
      <c r="J19" s="50">
        <f t="shared" si="1"/>
        <v>18.75960635027084</v>
      </c>
      <c r="K19" s="52">
        <f t="shared" si="2"/>
        <v>1.0700804072190087</v>
      </c>
      <c r="L19" s="67">
        <f t="shared" si="3"/>
        <v>12.004710861890564</v>
      </c>
      <c r="M19" s="54"/>
    </row>
    <row r="20" spans="1:13" ht="15.75" x14ac:dyDescent="0.25">
      <c r="A20" s="49" t="s">
        <v>11</v>
      </c>
      <c r="B20" s="122">
        <v>7</v>
      </c>
      <c r="C20" s="17" t="s">
        <v>52</v>
      </c>
      <c r="D20" s="16" t="s">
        <v>12</v>
      </c>
      <c r="E20" s="116">
        <v>3924831.0718639959</v>
      </c>
      <c r="F20" s="116">
        <v>147318.71906903139</v>
      </c>
      <c r="G20" s="116">
        <f t="shared" si="0"/>
        <v>3777512.3527949643</v>
      </c>
      <c r="H20" s="51">
        <v>180554.96827112828</v>
      </c>
      <c r="I20" s="66">
        <v>18112.459999999959</v>
      </c>
      <c r="J20" s="50">
        <f t="shared" si="1"/>
        <v>20.921674927950509</v>
      </c>
      <c r="K20" s="52">
        <f t="shared" si="2"/>
        <v>1.6049157257647795</v>
      </c>
      <c r="L20" s="67">
        <f t="shared" si="3"/>
        <v>9.9685502836792281</v>
      </c>
      <c r="M20" s="54"/>
    </row>
    <row r="21" spans="1:13" ht="15.75" x14ac:dyDescent="0.25">
      <c r="A21" s="49" t="s">
        <v>11</v>
      </c>
      <c r="B21" s="122">
        <v>7</v>
      </c>
      <c r="C21" s="17" t="s">
        <v>52</v>
      </c>
      <c r="D21" s="16" t="s">
        <v>13</v>
      </c>
      <c r="E21" s="116">
        <v>753982.14585613459</v>
      </c>
      <c r="F21" s="116">
        <v>17700.845555313579</v>
      </c>
      <c r="G21" s="116">
        <f t="shared" si="0"/>
        <v>736281.30030082096</v>
      </c>
      <c r="H21" s="51">
        <v>26742.656941977446</v>
      </c>
      <c r="I21" s="66">
        <v>3472.9400000000019</v>
      </c>
      <c r="J21" s="50">
        <f t="shared" si="1"/>
        <v>27.532092338405391</v>
      </c>
      <c r="K21" s="52">
        <f t="shared" si="2"/>
        <v>1.588427654982473</v>
      </c>
      <c r="L21" s="67">
        <f t="shared" si="3"/>
        <v>7.7002933946389609</v>
      </c>
      <c r="M21" s="54"/>
    </row>
    <row r="22" spans="1:13" ht="15.75" x14ac:dyDescent="0.25">
      <c r="A22" s="49" t="s">
        <v>11</v>
      </c>
      <c r="B22" s="122">
        <v>7</v>
      </c>
      <c r="C22" s="17" t="s">
        <v>52</v>
      </c>
      <c r="D22" s="16" t="s">
        <v>14</v>
      </c>
      <c r="E22" s="116">
        <v>821336.65378065268</v>
      </c>
      <c r="F22" s="116">
        <v>14846.833619461753</v>
      </c>
      <c r="G22" s="116">
        <f t="shared" si="0"/>
        <v>806489.82016119093</v>
      </c>
      <c r="H22" s="51">
        <v>22004.185314747712</v>
      </c>
      <c r="I22" s="66">
        <v>3703.1699999999978</v>
      </c>
      <c r="J22" s="50">
        <f t="shared" si="1"/>
        <v>36.651655520309717</v>
      </c>
      <c r="K22" s="52">
        <f t="shared" si="2"/>
        <v>2.090673851685465</v>
      </c>
      <c r="L22" s="67">
        <f t="shared" si="3"/>
        <v>5.941986275204143</v>
      </c>
      <c r="M22" s="54"/>
    </row>
    <row r="23" spans="1:13" ht="15.75" x14ac:dyDescent="0.25">
      <c r="A23" s="49" t="s">
        <v>11</v>
      </c>
      <c r="B23" s="122">
        <v>9</v>
      </c>
      <c r="C23" s="17" t="s">
        <v>52</v>
      </c>
      <c r="D23" s="16" t="s">
        <v>12</v>
      </c>
      <c r="E23" s="116">
        <v>5618218.8058214001</v>
      </c>
      <c r="F23" s="116">
        <v>250550.19856280868</v>
      </c>
      <c r="G23" s="116">
        <f t="shared" si="0"/>
        <v>5367668.6072585918</v>
      </c>
      <c r="H23" s="51">
        <v>322513.71619617578</v>
      </c>
      <c r="I23" s="66">
        <v>22566.410000000058</v>
      </c>
      <c r="J23" s="50">
        <f t="shared" si="1"/>
        <v>16.643225815529636</v>
      </c>
      <c r="K23" s="52">
        <f t="shared" si="2"/>
        <v>1.2767130227758716</v>
      </c>
      <c r="L23" s="67">
        <f t="shared" si="3"/>
        <v>14.291760018371329</v>
      </c>
      <c r="M23" s="54"/>
    </row>
    <row r="24" spans="1:13" ht="15.75" x14ac:dyDescent="0.25">
      <c r="A24" s="49" t="s">
        <v>11</v>
      </c>
      <c r="B24" s="122">
        <v>9</v>
      </c>
      <c r="C24" s="17" t="s">
        <v>52</v>
      </c>
      <c r="D24" s="16" t="s">
        <v>13</v>
      </c>
      <c r="E24" s="116">
        <v>911237.00559851271</v>
      </c>
      <c r="F24" s="116">
        <v>32488.176597309681</v>
      </c>
      <c r="G24" s="116">
        <f t="shared" si="0"/>
        <v>878748.82900120306</v>
      </c>
      <c r="H24" s="51">
        <v>46980.281868247046</v>
      </c>
      <c r="I24" s="66">
        <v>3825.6899999999978</v>
      </c>
      <c r="J24" s="50">
        <f t="shared" si="1"/>
        <v>18.704630837796874</v>
      </c>
      <c r="K24" s="52">
        <f t="shared" si="2"/>
        <v>1.0791389384362111</v>
      </c>
      <c r="L24" s="67">
        <f t="shared" si="3"/>
        <v>12.280211378404177</v>
      </c>
      <c r="M24" s="54"/>
    </row>
    <row r="25" spans="1:13" ht="15.75" x14ac:dyDescent="0.25">
      <c r="A25" s="49" t="s">
        <v>11</v>
      </c>
      <c r="B25" s="122">
        <v>9</v>
      </c>
      <c r="C25" s="17" t="s">
        <v>52</v>
      </c>
      <c r="D25" s="16" t="s">
        <v>14</v>
      </c>
      <c r="E25" s="116">
        <v>920741.45789712842</v>
      </c>
      <c r="F25" s="116">
        <v>24748.715565172046</v>
      </c>
      <c r="G25" s="116">
        <f t="shared" si="0"/>
        <v>895992.7423319564</v>
      </c>
      <c r="H25" s="51">
        <v>41848.736353934713</v>
      </c>
      <c r="I25" s="66">
        <v>3804.7400000000007</v>
      </c>
      <c r="J25" s="50">
        <f t="shared" si="1"/>
        <v>21.410269948275587</v>
      </c>
      <c r="K25" s="52">
        <f t="shared" si="2"/>
        <v>1.2212788454694239</v>
      </c>
      <c r="L25" s="67">
        <f t="shared" si="3"/>
        <v>10.999105419538445</v>
      </c>
      <c r="M25" s="54"/>
    </row>
    <row r="26" spans="1:13" ht="15.75" x14ac:dyDescent="0.25">
      <c r="A26" s="49" t="s">
        <v>11</v>
      </c>
      <c r="B26" s="122">
        <v>10</v>
      </c>
      <c r="C26" s="17" t="s">
        <v>52</v>
      </c>
      <c r="D26" s="16" t="s">
        <v>12</v>
      </c>
      <c r="E26" s="116">
        <v>9831691.2259166986</v>
      </c>
      <c r="F26" s="116">
        <v>1074475.5298728892</v>
      </c>
      <c r="G26" s="116">
        <f t="shared" si="0"/>
        <v>8757215.6960438099</v>
      </c>
      <c r="H26" s="51">
        <v>921880.95879192767</v>
      </c>
      <c r="I26" s="66">
        <v>42852.090000000149</v>
      </c>
      <c r="J26" s="50">
        <f t="shared" si="1"/>
        <v>9.4992912181629627</v>
      </c>
      <c r="K26" s="52">
        <f t="shared" si="2"/>
        <v>0.72869700500324452</v>
      </c>
      <c r="L26" s="67">
        <f t="shared" si="3"/>
        <v>21.513092098703343</v>
      </c>
      <c r="M26" s="54"/>
    </row>
    <row r="27" spans="1:13" ht="15.75" x14ac:dyDescent="0.25">
      <c r="A27" s="49" t="s">
        <v>11</v>
      </c>
      <c r="B27" s="122">
        <v>10</v>
      </c>
      <c r="C27" s="17" t="s">
        <v>52</v>
      </c>
      <c r="D27" s="16" t="s">
        <v>13</v>
      </c>
      <c r="E27" s="116">
        <v>1649088.5126861595</v>
      </c>
      <c r="F27" s="116">
        <v>99509.658046462311</v>
      </c>
      <c r="G27" s="116">
        <f t="shared" si="0"/>
        <v>1549578.8546396971</v>
      </c>
      <c r="H27" s="51">
        <v>133501.9790942879</v>
      </c>
      <c r="I27" s="66">
        <v>7158.34</v>
      </c>
      <c r="J27" s="50">
        <f t="shared" si="1"/>
        <v>11.607160172099638</v>
      </c>
      <c r="K27" s="52">
        <f t="shared" si="2"/>
        <v>0.66965975511623721</v>
      </c>
      <c r="L27" s="67">
        <f t="shared" si="3"/>
        <v>18.649851654753462</v>
      </c>
      <c r="M27" s="54"/>
    </row>
    <row r="28" spans="1:13" ht="15.75" x14ac:dyDescent="0.25">
      <c r="A28" s="49" t="s">
        <v>11</v>
      </c>
      <c r="B28" s="122">
        <v>10</v>
      </c>
      <c r="C28" s="17" t="s">
        <v>52</v>
      </c>
      <c r="D28" s="16" t="s">
        <v>14</v>
      </c>
      <c r="E28" s="116">
        <v>1227223.5944983759</v>
      </c>
      <c r="F28" s="116">
        <v>76318.506296640771</v>
      </c>
      <c r="G28" s="116">
        <f t="shared" si="0"/>
        <v>1150905.0882017352</v>
      </c>
      <c r="H28" s="51">
        <v>102621.82187267233</v>
      </c>
      <c r="I28" s="66">
        <v>4989.7000000000035</v>
      </c>
      <c r="J28" s="50">
        <f t="shared" si="1"/>
        <v>11.215013212586664</v>
      </c>
      <c r="K28" s="52">
        <f t="shared" si="2"/>
        <v>0.63972375973219908</v>
      </c>
      <c r="L28" s="67">
        <f t="shared" si="3"/>
        <v>20.566731842129236</v>
      </c>
      <c r="M28" s="54"/>
    </row>
    <row r="29" spans="1:13" ht="15.75" x14ac:dyDescent="0.25">
      <c r="A29" s="49" t="s">
        <v>11</v>
      </c>
      <c r="B29" s="122">
        <v>11</v>
      </c>
      <c r="C29" s="17" t="s">
        <v>52</v>
      </c>
      <c r="D29" s="16" t="s">
        <v>12</v>
      </c>
      <c r="E29" s="116">
        <v>6658015.4929447556</v>
      </c>
      <c r="F29" s="116">
        <v>559728.6700176528</v>
      </c>
      <c r="G29" s="116">
        <f t="shared" si="0"/>
        <v>6098286.8229271024</v>
      </c>
      <c r="H29" s="51">
        <v>571465.81292306841</v>
      </c>
      <c r="I29" s="66">
        <v>29475.010000000086</v>
      </c>
      <c r="J29" s="50">
        <f t="shared" si="1"/>
        <v>10.671306463170813</v>
      </c>
      <c r="K29" s="52">
        <f t="shared" si="2"/>
        <v>0.81860308107157298</v>
      </c>
      <c r="L29" s="67">
        <f t="shared" si="3"/>
        <v>19.388146532369852</v>
      </c>
      <c r="M29" s="54"/>
    </row>
    <row r="30" spans="1:13" ht="15.75" x14ac:dyDescent="0.25">
      <c r="A30" s="49" t="s">
        <v>11</v>
      </c>
      <c r="B30" s="122">
        <v>11</v>
      </c>
      <c r="C30" s="17" t="s">
        <v>52</v>
      </c>
      <c r="D30" s="16" t="s">
        <v>13</v>
      </c>
      <c r="E30" s="116">
        <v>1203814.9569746063</v>
      </c>
      <c r="F30" s="116">
        <v>48004.658221741869</v>
      </c>
      <c r="G30" s="116">
        <f t="shared" si="0"/>
        <v>1155810.2987528644</v>
      </c>
      <c r="H30" s="51">
        <v>67799.565263263139</v>
      </c>
      <c r="I30" s="66">
        <v>5373.5499999999956</v>
      </c>
      <c r="J30" s="50">
        <f t="shared" si="1"/>
        <v>17.047458848222654</v>
      </c>
      <c r="K30" s="52">
        <f t="shared" si="2"/>
        <v>0.98353059218531103</v>
      </c>
      <c r="L30" s="67">
        <f t="shared" si="3"/>
        <v>12.617276337479542</v>
      </c>
      <c r="M30" s="54"/>
    </row>
    <row r="31" spans="1:13" ht="15.75" x14ac:dyDescent="0.25">
      <c r="A31" s="49" t="s">
        <v>11</v>
      </c>
      <c r="B31" s="122">
        <v>11</v>
      </c>
      <c r="C31" s="17" t="s">
        <v>52</v>
      </c>
      <c r="D31" s="16" t="s">
        <v>14</v>
      </c>
      <c r="E31" s="116">
        <v>815791.10346817749</v>
      </c>
      <c r="F31" s="116">
        <v>35917.578279793517</v>
      </c>
      <c r="G31" s="116">
        <f t="shared" si="0"/>
        <v>779873.525188384</v>
      </c>
      <c r="H31" s="51">
        <v>48273.108699171862</v>
      </c>
      <c r="I31" s="66">
        <v>3541.0100000000011</v>
      </c>
      <c r="J31" s="50">
        <f t="shared" si="1"/>
        <v>16.15544443280826</v>
      </c>
      <c r="K31" s="52">
        <f t="shared" si="2"/>
        <v>0.92153450529168168</v>
      </c>
      <c r="L31" s="67">
        <f t="shared" si="3"/>
        <v>13.632581862003171</v>
      </c>
      <c r="M31" s="54"/>
    </row>
    <row r="32" spans="1:13" ht="15.75" x14ac:dyDescent="0.25">
      <c r="A32" s="49" t="s">
        <v>11</v>
      </c>
      <c r="B32" s="122">
        <v>12</v>
      </c>
      <c r="C32" s="17" t="s">
        <v>52</v>
      </c>
      <c r="D32" s="16" t="s">
        <v>12</v>
      </c>
      <c r="E32" s="116">
        <v>927091.48179344274</v>
      </c>
      <c r="F32" s="116">
        <v>109338.13336775072</v>
      </c>
      <c r="G32" s="116">
        <f t="shared" si="0"/>
        <v>817753.34842569206</v>
      </c>
      <c r="H32" s="51">
        <v>82484.169495718539</v>
      </c>
      <c r="I32" s="66">
        <v>3948.050000000002</v>
      </c>
      <c r="J32" s="50">
        <f t="shared" si="1"/>
        <v>9.9140641583126889</v>
      </c>
      <c r="K32" s="52">
        <f t="shared" si="2"/>
        <v>0.76051451562609973</v>
      </c>
      <c r="L32" s="67">
        <f t="shared" si="3"/>
        <v>20.892382187590961</v>
      </c>
      <c r="M32" s="54"/>
    </row>
    <row r="33" spans="1:13" ht="15.75" x14ac:dyDescent="0.25">
      <c r="A33" s="49" t="s">
        <v>11</v>
      </c>
      <c r="B33" s="122">
        <v>14</v>
      </c>
      <c r="C33" s="17" t="s">
        <v>52</v>
      </c>
      <c r="D33" s="16" t="s">
        <v>12</v>
      </c>
      <c r="E33" s="116">
        <v>7654054.9921709523</v>
      </c>
      <c r="F33" s="116">
        <v>527267.99095800577</v>
      </c>
      <c r="G33" s="116">
        <f t="shared" si="0"/>
        <v>7126787.0012129461</v>
      </c>
      <c r="H33" s="51">
        <v>599042.33181047544</v>
      </c>
      <c r="I33" s="66">
        <v>33686.980000000018</v>
      </c>
      <c r="J33" s="50">
        <f t="shared" si="1"/>
        <v>11.896967247162282</v>
      </c>
      <c r="K33" s="52">
        <f t="shared" si="2"/>
        <v>0.91262434244071677</v>
      </c>
      <c r="L33" s="67">
        <f t="shared" si="3"/>
        <v>17.782607161890887</v>
      </c>
      <c r="M33" s="54"/>
    </row>
    <row r="34" spans="1:13" ht="15.75" x14ac:dyDescent="0.25">
      <c r="A34" s="49" t="s">
        <v>11</v>
      </c>
      <c r="B34" s="122">
        <v>14</v>
      </c>
      <c r="C34" s="17" t="s">
        <v>52</v>
      </c>
      <c r="D34" s="16" t="s">
        <v>13</v>
      </c>
      <c r="E34" s="116">
        <v>1188384.158765194</v>
      </c>
      <c r="F34" s="116">
        <v>51612.496652336937</v>
      </c>
      <c r="G34" s="116">
        <f t="shared" si="0"/>
        <v>1136771.662112857</v>
      </c>
      <c r="H34" s="51">
        <v>77460.548892599414</v>
      </c>
      <c r="I34" s="66">
        <v>5383.8800000000028</v>
      </c>
      <c r="J34" s="50">
        <f t="shared" si="1"/>
        <v>14.675491955124324</v>
      </c>
      <c r="K34" s="52">
        <f t="shared" si="2"/>
        <v>0.84668309932533103</v>
      </c>
      <c r="L34" s="67">
        <f t="shared" si="3"/>
        <v>14.38749542942996</v>
      </c>
      <c r="M34" s="54"/>
    </row>
    <row r="35" spans="1:13" ht="15.75" x14ac:dyDescent="0.25">
      <c r="A35" s="49" t="s">
        <v>11</v>
      </c>
      <c r="B35" s="122">
        <v>14</v>
      </c>
      <c r="C35" s="17" t="s">
        <v>52</v>
      </c>
      <c r="D35" s="16" t="s">
        <v>14</v>
      </c>
      <c r="E35" s="116">
        <v>1129060.6643151608</v>
      </c>
      <c r="F35" s="116">
        <v>45022.785841321027</v>
      </c>
      <c r="G35" s="116">
        <f t="shared" si="0"/>
        <v>1084037.8784738397</v>
      </c>
      <c r="H35" s="51">
        <v>65668.332280121671</v>
      </c>
      <c r="I35" s="66">
        <v>4883.9799999999996</v>
      </c>
      <c r="J35" s="50">
        <f t="shared" si="1"/>
        <v>16.507772328519856</v>
      </c>
      <c r="K35" s="52">
        <f t="shared" si="2"/>
        <v>0.94163189811955617</v>
      </c>
      <c r="L35" s="67">
        <f t="shared" si="3"/>
        <v>13.44565953999027</v>
      </c>
      <c r="M35" s="54"/>
    </row>
    <row r="36" spans="1:13" ht="15.75" x14ac:dyDescent="0.25">
      <c r="A36" s="49" t="s">
        <v>11</v>
      </c>
      <c r="B36" s="122">
        <v>17</v>
      </c>
      <c r="C36" s="17" t="s">
        <v>52</v>
      </c>
      <c r="D36" s="16" t="s">
        <v>12</v>
      </c>
      <c r="E36" s="116">
        <v>6820122.9236224508</v>
      </c>
      <c r="F36" s="116">
        <v>583614.13681171625</v>
      </c>
      <c r="G36" s="116">
        <f t="shared" si="0"/>
        <v>6236508.7868107343</v>
      </c>
      <c r="H36" s="51">
        <v>670268.22899119835</v>
      </c>
      <c r="I36" s="66">
        <v>29442.52000000004</v>
      </c>
      <c r="J36" s="50">
        <f t="shared" si="1"/>
        <v>9.3044970909588329</v>
      </c>
      <c r="K36" s="52">
        <f t="shared" si="2"/>
        <v>0.71375421676505835</v>
      </c>
      <c r="L36" s="67">
        <f t="shared" si="3"/>
        <v>22.765314551580417</v>
      </c>
      <c r="M36" s="54"/>
    </row>
    <row r="37" spans="1:13" ht="15.75" x14ac:dyDescent="0.25">
      <c r="A37" s="49" t="s">
        <v>11</v>
      </c>
      <c r="B37" s="122">
        <v>17</v>
      </c>
      <c r="C37" s="17" t="s">
        <v>52</v>
      </c>
      <c r="D37" s="16" t="s">
        <v>13</v>
      </c>
      <c r="E37" s="116">
        <v>1062474.6087692345</v>
      </c>
      <c r="F37" s="116">
        <v>56827.055516111272</v>
      </c>
      <c r="G37" s="116">
        <f t="shared" si="0"/>
        <v>1005647.5532531232</v>
      </c>
      <c r="H37" s="51">
        <v>89940.076781623298</v>
      </c>
      <c r="I37" s="66">
        <v>4695.5</v>
      </c>
      <c r="J37" s="50">
        <f t="shared" si="1"/>
        <v>11.181306367959413</v>
      </c>
      <c r="K37" s="52">
        <f t="shared" si="2"/>
        <v>0.64509068309797157</v>
      </c>
      <c r="L37" s="67">
        <f t="shared" si="3"/>
        <v>19.15452598905831</v>
      </c>
      <c r="M37" s="54"/>
    </row>
    <row r="38" spans="1:13" ht="15.75" x14ac:dyDescent="0.25">
      <c r="A38" s="49" t="s">
        <v>11</v>
      </c>
      <c r="B38" s="122">
        <v>17</v>
      </c>
      <c r="C38" s="17" t="s">
        <v>52</v>
      </c>
      <c r="D38" s="16" t="s">
        <v>14</v>
      </c>
      <c r="E38" s="116">
        <v>891800.99242478644</v>
      </c>
      <c r="F38" s="116">
        <v>42452.44485709109</v>
      </c>
      <c r="G38" s="116">
        <f t="shared" si="0"/>
        <v>849348.54756769538</v>
      </c>
      <c r="H38" s="51">
        <v>70936.203998046461</v>
      </c>
      <c r="I38" s="66">
        <v>3933.9799999999968</v>
      </c>
      <c r="J38" s="50">
        <f t="shared" si="1"/>
        <v>11.973414134073003</v>
      </c>
      <c r="K38" s="52">
        <f t="shared" si="2"/>
        <v>0.68298426060553741</v>
      </c>
      <c r="L38" s="67">
        <f t="shared" si="3"/>
        <v>18.031663607350957</v>
      </c>
      <c r="M38" s="54"/>
    </row>
    <row r="39" spans="1:13" ht="15.75" x14ac:dyDescent="0.25">
      <c r="A39" s="49" t="s">
        <v>11</v>
      </c>
      <c r="B39" s="122">
        <v>18</v>
      </c>
      <c r="C39" s="17" t="s">
        <v>52</v>
      </c>
      <c r="D39" s="16" t="s">
        <v>12</v>
      </c>
      <c r="E39" s="116">
        <v>11777709.394631812</v>
      </c>
      <c r="F39" s="116">
        <v>876613.37298590364</v>
      </c>
      <c r="G39" s="116">
        <f t="shared" si="0"/>
        <v>10901096.021645909</v>
      </c>
      <c r="H39" s="51">
        <v>1375488.2244852378</v>
      </c>
      <c r="I39" s="66">
        <v>51888.600000000042</v>
      </c>
      <c r="J39" s="50">
        <f t="shared" si="1"/>
        <v>7.9252557947019362</v>
      </c>
      <c r="K39" s="52">
        <f t="shared" si="2"/>
        <v>0.60795169122109927</v>
      </c>
      <c r="L39" s="67">
        <f t="shared" si="3"/>
        <v>26.508485958095548</v>
      </c>
      <c r="M39" s="54"/>
    </row>
    <row r="40" spans="1:13" ht="15.75" x14ac:dyDescent="0.25">
      <c r="A40" s="49" t="s">
        <v>11</v>
      </c>
      <c r="B40" s="122">
        <v>18</v>
      </c>
      <c r="C40" s="17" t="s">
        <v>52</v>
      </c>
      <c r="D40" s="16" t="s">
        <v>13</v>
      </c>
      <c r="E40" s="116">
        <v>2144093.6304792473</v>
      </c>
      <c r="F40" s="116">
        <v>125067.28391206005</v>
      </c>
      <c r="G40" s="116">
        <f t="shared" si="0"/>
        <v>2019026.3465671872</v>
      </c>
      <c r="H40" s="51">
        <v>213071.03993609338</v>
      </c>
      <c r="I40" s="66">
        <v>9502.6700000000055</v>
      </c>
      <c r="J40" s="50">
        <f t="shared" si="1"/>
        <v>9.4758365434024068</v>
      </c>
      <c r="K40" s="52">
        <f t="shared" si="2"/>
        <v>0.5466958571338888</v>
      </c>
      <c r="L40" s="67">
        <f t="shared" si="3"/>
        <v>22.422228693208673</v>
      </c>
      <c r="M40" s="54"/>
    </row>
    <row r="41" spans="1:13" ht="15.75" x14ac:dyDescent="0.25">
      <c r="A41" s="49" t="s">
        <v>11</v>
      </c>
      <c r="B41" s="122">
        <v>18</v>
      </c>
      <c r="C41" s="17" t="s">
        <v>52</v>
      </c>
      <c r="D41" s="16" t="s">
        <v>14</v>
      </c>
      <c r="E41" s="116">
        <v>1762196.8124557028</v>
      </c>
      <c r="F41" s="116">
        <v>104172.10113626979</v>
      </c>
      <c r="G41" s="116">
        <f t="shared" si="0"/>
        <v>1658024.7113194331</v>
      </c>
      <c r="H41" s="51">
        <v>181194.56537641009</v>
      </c>
      <c r="I41" s="66">
        <v>7602.72</v>
      </c>
      <c r="J41" s="50">
        <f t="shared" si="1"/>
        <v>9.1505211973388079</v>
      </c>
      <c r="K41" s="52">
        <f t="shared" si="2"/>
        <v>0.52196156285406881</v>
      </c>
      <c r="L41" s="67">
        <f t="shared" si="3"/>
        <v>23.832860525760527</v>
      </c>
      <c r="M41" s="54"/>
    </row>
    <row r="42" spans="1:13" ht="15.75" x14ac:dyDescent="0.25">
      <c r="A42" s="49" t="s">
        <v>11</v>
      </c>
      <c r="B42" s="122">
        <v>19</v>
      </c>
      <c r="C42" s="17" t="s">
        <v>52</v>
      </c>
      <c r="D42" s="16" t="s">
        <v>12</v>
      </c>
      <c r="E42" s="116">
        <v>2697568.0255693798</v>
      </c>
      <c r="F42" s="116">
        <v>223224.27428376779</v>
      </c>
      <c r="G42" s="116">
        <f t="shared" si="0"/>
        <v>2474343.7512856121</v>
      </c>
      <c r="H42" s="51">
        <v>167048.44964822388</v>
      </c>
      <c r="I42" s="66">
        <v>10513.460000000043</v>
      </c>
      <c r="J42" s="50">
        <f t="shared" si="1"/>
        <v>14.812132387317371</v>
      </c>
      <c r="K42" s="52">
        <f t="shared" si="2"/>
        <v>1.1362486169191324</v>
      </c>
      <c r="L42" s="67">
        <f t="shared" si="3"/>
        <v>15.8890079620052</v>
      </c>
      <c r="M42" s="54"/>
    </row>
    <row r="43" spans="1:13" ht="15.75" x14ac:dyDescent="0.25">
      <c r="A43" s="49" t="s">
        <v>11</v>
      </c>
      <c r="B43" s="122">
        <v>19</v>
      </c>
      <c r="C43" s="17" t="s">
        <v>52</v>
      </c>
      <c r="D43" s="16" t="s">
        <v>13</v>
      </c>
      <c r="E43" s="116">
        <v>510775.54450910911</v>
      </c>
      <c r="F43" s="116">
        <v>34962.032191238199</v>
      </c>
      <c r="G43" s="116">
        <f t="shared" si="0"/>
        <v>475813.51231787092</v>
      </c>
      <c r="H43" s="51">
        <v>26276.875746301543</v>
      </c>
      <c r="I43" s="66">
        <v>1949.2099999999998</v>
      </c>
      <c r="J43" s="50">
        <f t="shared" si="1"/>
        <v>18.107689700699726</v>
      </c>
      <c r="K43" s="52">
        <f t="shared" si="2"/>
        <v>1.0446992090140081</v>
      </c>
      <c r="L43" s="67">
        <f t="shared" si="3"/>
        <v>13.480782340692663</v>
      </c>
      <c r="M43" s="54"/>
    </row>
    <row r="44" spans="1:13" ht="15.75" x14ac:dyDescent="0.25">
      <c r="A44" s="49" t="s">
        <v>11</v>
      </c>
      <c r="B44" s="122">
        <v>19</v>
      </c>
      <c r="C44" s="17" t="s">
        <v>52</v>
      </c>
      <c r="D44" s="16" t="s">
        <v>14</v>
      </c>
      <c r="E44" s="116">
        <v>543944.21335919725</v>
      </c>
      <c r="F44" s="116">
        <v>26581.964600006217</v>
      </c>
      <c r="G44" s="116">
        <f t="shared" si="0"/>
        <v>517362.24875919102</v>
      </c>
      <c r="H44" s="51">
        <v>22604.020610642536</v>
      </c>
      <c r="I44" s="66">
        <v>2114.4899999999993</v>
      </c>
      <c r="J44" s="50">
        <f t="shared" si="1"/>
        <v>22.888063042890874</v>
      </c>
      <c r="K44" s="52">
        <f t="shared" si="2"/>
        <v>1.3055747207103525</v>
      </c>
      <c r="L44" s="67">
        <f t="shared" si="3"/>
        <v>10.690057938624701</v>
      </c>
      <c r="M44" s="54"/>
    </row>
    <row r="45" spans="1:13" ht="15.75" x14ac:dyDescent="0.25">
      <c r="A45" s="49" t="s">
        <v>11</v>
      </c>
      <c r="B45" s="122">
        <v>21</v>
      </c>
      <c r="C45" s="17" t="s">
        <v>52</v>
      </c>
      <c r="D45" s="16" t="s">
        <v>12</v>
      </c>
      <c r="E45" s="116">
        <v>13022892.132888816</v>
      </c>
      <c r="F45" s="116">
        <v>809017.33585547563</v>
      </c>
      <c r="G45" s="116">
        <f t="shared" si="0"/>
        <v>12213874.79703334</v>
      </c>
      <c r="H45" s="51">
        <v>1294440.0243342372</v>
      </c>
      <c r="I45" s="66">
        <v>57137.520000000215</v>
      </c>
      <c r="J45" s="50">
        <f t="shared" si="1"/>
        <v>9.4356436508638097</v>
      </c>
      <c r="K45" s="52">
        <f t="shared" si="2"/>
        <v>0.72381455739726352</v>
      </c>
      <c r="L45" s="67">
        <f t="shared" si="3"/>
        <v>22.65481638569949</v>
      </c>
      <c r="M45" s="54"/>
    </row>
    <row r="46" spans="1:13" ht="15.75" x14ac:dyDescent="0.25">
      <c r="A46" s="49" t="s">
        <v>11</v>
      </c>
      <c r="B46" s="122">
        <v>21</v>
      </c>
      <c r="C46" s="17" t="s">
        <v>52</v>
      </c>
      <c r="D46" s="16" t="s">
        <v>13</v>
      </c>
      <c r="E46" s="116">
        <v>2347426.4729138706</v>
      </c>
      <c r="F46" s="116">
        <v>99681.377906541704</v>
      </c>
      <c r="G46" s="116">
        <f t="shared" si="0"/>
        <v>2247745.0950073288</v>
      </c>
      <c r="H46" s="51">
        <v>210336.56350196677</v>
      </c>
      <c r="I46" s="66">
        <v>10371.929999999991</v>
      </c>
      <c r="J46" s="50">
        <f t="shared" si="1"/>
        <v>10.686421122337634</v>
      </c>
      <c r="K46" s="52">
        <f t="shared" si="2"/>
        <v>0.61653893336074261</v>
      </c>
      <c r="L46" s="67">
        <f t="shared" si="3"/>
        <v>20.27940446011176</v>
      </c>
      <c r="M46" s="54"/>
    </row>
    <row r="47" spans="1:13" ht="15.75" x14ac:dyDescent="0.25">
      <c r="A47" s="49" t="s">
        <v>11</v>
      </c>
      <c r="B47" s="122">
        <v>21</v>
      </c>
      <c r="C47" s="17" t="s">
        <v>52</v>
      </c>
      <c r="D47" s="16" t="s">
        <v>14</v>
      </c>
      <c r="E47" s="116">
        <v>1809213.0617798446</v>
      </c>
      <c r="F47" s="116">
        <v>90470.90064936073</v>
      </c>
      <c r="G47" s="116">
        <f t="shared" si="0"/>
        <v>1718742.1611304837</v>
      </c>
      <c r="H47" s="51">
        <v>171596.06459039616</v>
      </c>
      <c r="I47" s="66">
        <v>7813.3199999999979</v>
      </c>
      <c r="J47" s="50">
        <f t="shared" si="1"/>
        <v>10.016209667938258</v>
      </c>
      <c r="K47" s="52">
        <f t="shared" si="2"/>
        <v>0.57134193117562937</v>
      </c>
      <c r="L47" s="67">
        <f t="shared" si="3"/>
        <v>21.961991136980977</v>
      </c>
      <c r="M47" s="54"/>
    </row>
    <row r="48" spans="1:13" ht="15.75" x14ac:dyDescent="0.25">
      <c r="A48" s="49" t="s">
        <v>11</v>
      </c>
      <c r="B48" s="122">
        <v>22</v>
      </c>
      <c r="C48" s="17" t="s">
        <v>52</v>
      </c>
      <c r="D48" s="16" t="s">
        <v>12</v>
      </c>
      <c r="E48" s="116">
        <v>8461111.8110145777</v>
      </c>
      <c r="F48" s="116">
        <v>567166.60755032173</v>
      </c>
      <c r="G48" s="116">
        <f t="shared" si="0"/>
        <v>7893945.2034642557</v>
      </c>
      <c r="H48" s="51">
        <v>636226.43989747053</v>
      </c>
      <c r="I48" s="66">
        <v>38280.930000000008</v>
      </c>
      <c r="J48" s="50">
        <f t="shared" si="1"/>
        <v>12.407446010474485</v>
      </c>
      <c r="K48" s="52">
        <f t="shared" si="2"/>
        <v>0.95178351099343117</v>
      </c>
      <c r="L48" s="67">
        <f t="shared" si="3"/>
        <v>16.619931644750281</v>
      </c>
      <c r="M48" s="54"/>
    </row>
    <row r="49" spans="1:13" ht="15.75" x14ac:dyDescent="0.25">
      <c r="A49" s="49" t="s">
        <v>11</v>
      </c>
      <c r="B49" s="122">
        <v>22</v>
      </c>
      <c r="C49" s="17" t="s">
        <v>52</v>
      </c>
      <c r="D49" s="16" t="s">
        <v>13</v>
      </c>
      <c r="E49" s="116">
        <v>1394343.1185918346</v>
      </c>
      <c r="F49" s="116">
        <v>64742.477719397284</v>
      </c>
      <c r="G49" s="116">
        <f t="shared" si="0"/>
        <v>1329600.6408724373</v>
      </c>
      <c r="H49" s="51">
        <v>89456.118758799072</v>
      </c>
      <c r="I49" s="66">
        <v>6338.2200000000012</v>
      </c>
      <c r="J49" s="50">
        <f t="shared" si="1"/>
        <v>14.863160388809684</v>
      </c>
      <c r="K49" s="52">
        <f t="shared" si="2"/>
        <v>0.85751038140651314</v>
      </c>
      <c r="L49" s="67">
        <f t="shared" si="3"/>
        <v>14.113760449905344</v>
      </c>
      <c r="M49" s="54"/>
    </row>
    <row r="50" spans="1:13" ht="15.75" x14ac:dyDescent="0.25">
      <c r="A50" s="49" t="s">
        <v>11</v>
      </c>
      <c r="B50" s="122">
        <v>22</v>
      </c>
      <c r="C50" s="17" t="s">
        <v>52</v>
      </c>
      <c r="D50" s="16" t="s">
        <v>14</v>
      </c>
      <c r="E50" s="116">
        <v>1108283.2900698739</v>
      </c>
      <c r="F50" s="116">
        <v>58642.824670598377</v>
      </c>
      <c r="G50" s="116">
        <f t="shared" si="0"/>
        <v>1049640.4653992755</v>
      </c>
      <c r="H50" s="51">
        <v>70653.327125550612</v>
      </c>
      <c r="I50" s="66">
        <v>5138.88</v>
      </c>
      <c r="J50" s="50">
        <f t="shared" si="1"/>
        <v>14.856207175269605</v>
      </c>
      <c r="K50" s="52">
        <f t="shared" si="2"/>
        <v>0.84742376396469221</v>
      </c>
      <c r="L50" s="67">
        <f t="shared" si="3"/>
        <v>13.74877933042815</v>
      </c>
      <c r="M50" s="54"/>
    </row>
    <row r="51" spans="1:13" ht="15.75" x14ac:dyDescent="0.25">
      <c r="A51" s="49" t="s">
        <v>11</v>
      </c>
      <c r="B51" s="122">
        <v>25</v>
      </c>
      <c r="C51" s="17" t="s">
        <v>52</v>
      </c>
      <c r="D51" s="16" t="s">
        <v>12</v>
      </c>
      <c r="E51" s="116">
        <v>2477294.9248959627</v>
      </c>
      <c r="F51" s="116">
        <v>125569.15168480593</v>
      </c>
      <c r="G51" s="116">
        <f t="shared" si="0"/>
        <v>2351725.7732111569</v>
      </c>
      <c r="H51" s="51">
        <v>96894.985269252269</v>
      </c>
      <c r="I51" s="66">
        <v>10570.489999999996</v>
      </c>
      <c r="J51" s="50">
        <f t="shared" si="1"/>
        <v>24.270871879242971</v>
      </c>
      <c r="K51" s="52">
        <f t="shared" si="2"/>
        <v>1.8618348717855269</v>
      </c>
      <c r="L51" s="67">
        <f t="shared" si="3"/>
        <v>9.1665556912926753</v>
      </c>
      <c r="M51" s="54"/>
    </row>
    <row r="52" spans="1:13" ht="15.75" x14ac:dyDescent="0.25">
      <c r="A52" s="49" t="s">
        <v>11</v>
      </c>
      <c r="B52" s="122">
        <v>25</v>
      </c>
      <c r="C52" s="17" t="s">
        <v>52</v>
      </c>
      <c r="D52" s="16" t="s">
        <v>13</v>
      </c>
      <c r="E52" s="116">
        <v>179776.68949888906</v>
      </c>
      <c r="F52" s="116">
        <v>4029.3697380302046</v>
      </c>
      <c r="G52" s="116">
        <f t="shared" si="0"/>
        <v>175747.31976085884</v>
      </c>
      <c r="H52" s="51">
        <v>5550.7485904206378</v>
      </c>
      <c r="I52" s="66">
        <v>831.15999999999974</v>
      </c>
      <c r="J52" s="50">
        <f t="shared" si="1"/>
        <v>31.661913145221487</v>
      </c>
      <c r="K52" s="52">
        <f t="shared" si="2"/>
        <v>1.8266922045502538</v>
      </c>
      <c r="L52" s="67">
        <f t="shared" si="3"/>
        <v>6.6783153549504783</v>
      </c>
      <c r="M52" s="54"/>
    </row>
    <row r="53" spans="1:13" ht="15.75" x14ac:dyDescent="0.25">
      <c r="A53" s="49" t="s">
        <v>11</v>
      </c>
      <c r="B53" s="122">
        <v>54</v>
      </c>
      <c r="C53" s="17" t="s">
        <v>52</v>
      </c>
      <c r="D53" s="16" t="s">
        <v>12</v>
      </c>
      <c r="E53" s="116">
        <v>8068273.1230735602</v>
      </c>
      <c r="F53" s="116">
        <v>531092.47342847567</v>
      </c>
      <c r="G53" s="116">
        <f t="shared" si="0"/>
        <v>7537180.6496450845</v>
      </c>
      <c r="H53" s="51">
        <v>659971.05641167064</v>
      </c>
      <c r="I53" s="66">
        <v>34857.49000000002</v>
      </c>
      <c r="J53" s="50">
        <f t="shared" si="1"/>
        <v>11.420471513744099</v>
      </c>
      <c r="K53" s="52">
        <f t="shared" si="2"/>
        <v>0.87607203491962971</v>
      </c>
      <c r="L53" s="67">
        <f t="shared" si="3"/>
        <v>18.933407322548764</v>
      </c>
      <c r="M53" s="54"/>
    </row>
    <row r="54" spans="1:13" ht="15.75" x14ac:dyDescent="0.25">
      <c r="A54" s="49" t="s">
        <v>11</v>
      </c>
      <c r="B54" s="122">
        <v>54</v>
      </c>
      <c r="C54" s="17" t="s">
        <v>52</v>
      </c>
      <c r="D54" s="16" t="s">
        <v>13</v>
      </c>
      <c r="E54" s="116">
        <v>1436518.8040490386</v>
      </c>
      <c r="F54" s="116">
        <v>101912.26316364625</v>
      </c>
      <c r="G54" s="116">
        <f t="shared" si="0"/>
        <v>1334606.5408853923</v>
      </c>
      <c r="H54" s="51">
        <v>100604.19405920793</v>
      </c>
      <c r="I54" s="66">
        <v>6208.8700000000026</v>
      </c>
      <c r="J54" s="50">
        <f t="shared" si="1"/>
        <v>13.265913547301468</v>
      </c>
      <c r="K54" s="52">
        <f t="shared" si="2"/>
        <v>0.7653593373194657</v>
      </c>
      <c r="L54" s="67">
        <f t="shared" si="3"/>
        <v>16.203301737547715</v>
      </c>
      <c r="M54" s="54"/>
    </row>
    <row r="55" spans="1:13" ht="15.75" x14ac:dyDescent="0.25">
      <c r="A55" s="49" t="s">
        <v>11</v>
      </c>
      <c r="B55" s="122">
        <v>54</v>
      </c>
      <c r="C55" s="17" t="s">
        <v>52</v>
      </c>
      <c r="D55" s="16" t="s">
        <v>14</v>
      </c>
      <c r="E55" s="116">
        <v>961359.65505129297</v>
      </c>
      <c r="F55" s="116">
        <v>49869.14034227228</v>
      </c>
      <c r="G55" s="116">
        <f t="shared" si="0"/>
        <v>911490.51470902073</v>
      </c>
      <c r="H55" s="51">
        <v>71656.460773798957</v>
      </c>
      <c r="I55" s="66">
        <v>3942.0800000000008</v>
      </c>
      <c r="J55" s="50">
        <f t="shared" si="1"/>
        <v>12.720283765986743</v>
      </c>
      <c r="K55" s="52">
        <f t="shared" si="2"/>
        <v>0.72558699676829419</v>
      </c>
      <c r="L55" s="67">
        <f t="shared" si="3"/>
        <v>18.177322827999163</v>
      </c>
      <c r="M55" s="54"/>
    </row>
    <row r="56" spans="1:13" ht="15.75" x14ac:dyDescent="0.25">
      <c r="A56" s="49" t="s">
        <v>11</v>
      </c>
      <c r="B56" s="122">
        <v>59</v>
      </c>
      <c r="C56" s="17" t="s">
        <v>52</v>
      </c>
      <c r="D56" s="16" t="s">
        <v>12</v>
      </c>
      <c r="E56" s="116">
        <v>262711.22634026856</v>
      </c>
      <c r="F56" s="116">
        <v>53503.855198030396</v>
      </c>
      <c r="G56" s="116">
        <f t="shared" si="0"/>
        <v>209207.37114223817</v>
      </c>
      <c r="H56" s="51">
        <v>34614.359148900206</v>
      </c>
      <c r="I56" s="66">
        <v>930.42999999999927</v>
      </c>
      <c r="J56" s="50">
        <f t="shared" si="1"/>
        <v>6.0439475491166288</v>
      </c>
      <c r="K56" s="52">
        <f t="shared" si="2"/>
        <v>0.46363527302089624</v>
      </c>
      <c r="L56" s="67">
        <f t="shared" si="3"/>
        <v>37.202539845985442</v>
      </c>
      <c r="M56" s="54"/>
    </row>
    <row r="57" spans="1:13" ht="15.75" x14ac:dyDescent="0.25">
      <c r="A57" s="49" t="s">
        <v>11</v>
      </c>
      <c r="B57" s="122">
        <v>61</v>
      </c>
      <c r="C57" s="17" t="s">
        <v>52</v>
      </c>
      <c r="D57" s="16" t="s">
        <v>12</v>
      </c>
      <c r="E57" s="116">
        <v>4928208.6051876061</v>
      </c>
      <c r="F57" s="116">
        <v>261916.14027356627</v>
      </c>
      <c r="G57" s="116">
        <f t="shared" si="0"/>
        <v>4666292.4649140397</v>
      </c>
      <c r="H57" s="51">
        <v>290266.88878334523</v>
      </c>
      <c r="I57" s="66">
        <v>22306.760000000024</v>
      </c>
      <c r="J57" s="50">
        <f t="shared" si="1"/>
        <v>16.075868951063701</v>
      </c>
      <c r="K57" s="52">
        <f t="shared" si="2"/>
        <v>1.2331906969086674</v>
      </c>
      <c r="L57" s="67">
        <f t="shared" si="3"/>
        <v>13.012507813028199</v>
      </c>
      <c r="M57" s="54"/>
    </row>
    <row r="58" spans="1:13" ht="15.75" x14ac:dyDescent="0.25">
      <c r="A58" s="49" t="s">
        <v>11</v>
      </c>
      <c r="B58" s="122">
        <v>61</v>
      </c>
      <c r="C58" s="17" t="s">
        <v>52</v>
      </c>
      <c r="D58" s="16" t="s">
        <v>13</v>
      </c>
      <c r="E58" s="116">
        <v>353884.32741017221</v>
      </c>
      <c r="F58" s="116">
        <v>11875.520151534811</v>
      </c>
      <c r="G58" s="116">
        <f t="shared" si="0"/>
        <v>342008.80725863739</v>
      </c>
      <c r="H58" s="51">
        <v>19502.599478459084</v>
      </c>
      <c r="I58" s="66">
        <v>1570.7299999999998</v>
      </c>
      <c r="J58" s="50">
        <f t="shared" si="1"/>
        <v>17.536575451718182</v>
      </c>
      <c r="K58" s="52">
        <f t="shared" si="2"/>
        <v>1.0117495277443653</v>
      </c>
      <c r="L58" s="67">
        <f t="shared" si="3"/>
        <v>12.416264716698024</v>
      </c>
      <c r="M58" s="54"/>
    </row>
    <row r="59" spans="1:13" ht="15.75" x14ac:dyDescent="0.25">
      <c r="A59" s="49" t="s">
        <v>11</v>
      </c>
      <c r="B59" s="122">
        <v>62</v>
      </c>
      <c r="C59" s="17" t="s">
        <v>52</v>
      </c>
      <c r="D59" s="16" t="s">
        <v>12</v>
      </c>
      <c r="E59" s="116">
        <v>4673689.6300976807</v>
      </c>
      <c r="F59" s="116">
        <v>241516.6052724898</v>
      </c>
      <c r="G59" s="116">
        <f t="shared" si="0"/>
        <v>4432173.0248251911</v>
      </c>
      <c r="H59" s="51">
        <v>356475.9816711297</v>
      </c>
      <c r="I59" s="66">
        <v>19906.939999999991</v>
      </c>
      <c r="J59" s="50">
        <f t="shared" si="1"/>
        <v>12.433300566415536</v>
      </c>
      <c r="K59" s="52">
        <f t="shared" si="2"/>
        <v>0.95376683133252227</v>
      </c>
      <c r="L59" s="67">
        <f t="shared" si="3"/>
        <v>17.907120917184152</v>
      </c>
      <c r="M59" s="54"/>
    </row>
    <row r="60" spans="1:13" ht="15.75" x14ac:dyDescent="0.25">
      <c r="A60" s="49" t="s">
        <v>11</v>
      </c>
      <c r="B60" s="122">
        <v>62</v>
      </c>
      <c r="C60" s="17" t="s">
        <v>52</v>
      </c>
      <c r="D60" s="16" t="s">
        <v>13</v>
      </c>
      <c r="E60" s="116">
        <v>790269.22190327698</v>
      </c>
      <c r="F60" s="116">
        <v>29423.740619615099</v>
      </c>
      <c r="G60" s="116">
        <f t="shared" si="0"/>
        <v>760845.48128366191</v>
      </c>
      <c r="H60" s="51">
        <v>55225.745083407295</v>
      </c>
      <c r="I60" s="66">
        <v>3383.3500000000013</v>
      </c>
      <c r="J60" s="50">
        <f t="shared" si="1"/>
        <v>13.777007084912281</v>
      </c>
      <c r="K60" s="52">
        <f t="shared" si="2"/>
        <v>0.79484620302677655</v>
      </c>
      <c r="L60" s="67">
        <f t="shared" si="3"/>
        <v>16.322799912337558</v>
      </c>
      <c r="M60" s="54"/>
    </row>
    <row r="61" spans="1:13" ht="15.75" x14ac:dyDescent="0.25">
      <c r="A61" s="49" t="s">
        <v>11</v>
      </c>
      <c r="B61" s="122">
        <v>62</v>
      </c>
      <c r="C61" s="17" t="s">
        <v>52</v>
      </c>
      <c r="D61" s="16" t="s">
        <v>14</v>
      </c>
      <c r="E61" s="116">
        <v>544163.77118165256</v>
      </c>
      <c r="F61" s="116">
        <v>20900.107310608877</v>
      </c>
      <c r="G61" s="116">
        <f t="shared" si="0"/>
        <v>523263.66387104365</v>
      </c>
      <c r="H61" s="51">
        <v>37591.950646135672</v>
      </c>
      <c r="I61" s="66">
        <v>2249.9499999999994</v>
      </c>
      <c r="J61" s="50">
        <f t="shared" si="1"/>
        <v>13.919566685875967</v>
      </c>
      <c r="K61" s="52">
        <f t="shared" si="2"/>
        <v>0.79399616971809517</v>
      </c>
      <c r="L61" s="67">
        <f t="shared" si="3"/>
        <v>16.707904907280465</v>
      </c>
      <c r="M61" s="54"/>
    </row>
    <row r="62" spans="1:13" ht="15.75" x14ac:dyDescent="0.25">
      <c r="A62" s="49" t="s">
        <v>11</v>
      </c>
      <c r="B62" s="122">
        <v>63</v>
      </c>
      <c r="C62" s="17" t="s">
        <v>52</v>
      </c>
      <c r="D62" s="16" t="s">
        <v>12</v>
      </c>
      <c r="E62" s="116">
        <v>6501613.1350598335</v>
      </c>
      <c r="F62" s="116">
        <v>462449.30273490248</v>
      </c>
      <c r="G62" s="116">
        <f t="shared" si="0"/>
        <v>6039163.8323249314</v>
      </c>
      <c r="H62" s="51">
        <v>509930.43671579781</v>
      </c>
      <c r="I62" s="66">
        <v>29035.250000000095</v>
      </c>
      <c r="J62" s="50">
        <f t="shared" si="1"/>
        <v>11.843113094445018</v>
      </c>
      <c r="K62" s="52">
        <f t="shared" si="2"/>
        <v>0.90849315424037791</v>
      </c>
      <c r="L62" s="67">
        <f t="shared" si="3"/>
        <v>17.562460688845324</v>
      </c>
      <c r="M62" s="54"/>
    </row>
    <row r="63" spans="1:13" ht="15.75" x14ac:dyDescent="0.25">
      <c r="A63" s="49" t="s">
        <v>11</v>
      </c>
      <c r="B63" s="122">
        <v>63</v>
      </c>
      <c r="C63" s="17" t="s">
        <v>52</v>
      </c>
      <c r="D63" s="16" t="s">
        <v>13</v>
      </c>
      <c r="E63" s="116">
        <v>1208813.3280264309</v>
      </c>
      <c r="F63" s="116">
        <v>56815.103537011026</v>
      </c>
      <c r="G63" s="116">
        <f t="shared" si="0"/>
        <v>1151998.22448942</v>
      </c>
      <c r="H63" s="51">
        <v>76874.346217065846</v>
      </c>
      <c r="I63" s="66">
        <v>5309.0499999999975</v>
      </c>
      <c r="J63" s="50">
        <f t="shared" si="1"/>
        <v>14.98547020141916</v>
      </c>
      <c r="K63" s="52">
        <f t="shared" si="2"/>
        <v>0.8645668842845603</v>
      </c>
      <c r="L63" s="67">
        <f t="shared" si="3"/>
        <v>14.479868567270206</v>
      </c>
      <c r="M63" s="54"/>
    </row>
    <row r="64" spans="1:13" ht="15.75" x14ac:dyDescent="0.25">
      <c r="A64" s="49" t="s">
        <v>11</v>
      </c>
      <c r="B64" s="122">
        <v>63</v>
      </c>
      <c r="C64" s="17" t="s">
        <v>52</v>
      </c>
      <c r="D64" s="16" t="s">
        <v>14</v>
      </c>
      <c r="E64" s="116">
        <v>1223844.4623871555</v>
      </c>
      <c r="F64" s="116">
        <v>38589.23158575064</v>
      </c>
      <c r="G64" s="116">
        <f t="shared" si="0"/>
        <v>1185255.2308014049</v>
      </c>
      <c r="H64" s="51">
        <v>64197.145332803892</v>
      </c>
      <c r="I64" s="66">
        <v>5360.4999999999973</v>
      </c>
      <c r="J64" s="50">
        <f t="shared" si="1"/>
        <v>18.462740432723809</v>
      </c>
      <c r="K64" s="52">
        <f t="shared" si="2"/>
        <v>1.0531466615952054</v>
      </c>
      <c r="L64" s="67">
        <f t="shared" si="3"/>
        <v>11.975962192482777</v>
      </c>
      <c r="M64" s="54"/>
    </row>
    <row r="65" spans="1:13" ht="15.75" x14ac:dyDescent="0.25">
      <c r="A65" s="49" t="s">
        <v>11</v>
      </c>
      <c r="B65" s="122">
        <v>64</v>
      </c>
      <c r="C65" s="17" t="s">
        <v>52</v>
      </c>
      <c r="D65" s="16" t="s">
        <v>12</v>
      </c>
      <c r="E65" s="116">
        <v>6287132.5872491701</v>
      </c>
      <c r="F65" s="116">
        <v>316889.04188271263</v>
      </c>
      <c r="G65" s="116">
        <f t="shared" si="0"/>
        <v>5970243.5453664577</v>
      </c>
      <c r="H65" s="51">
        <v>524976.30538782629</v>
      </c>
      <c r="I65" s="66">
        <v>27178.900000000052</v>
      </c>
      <c r="J65" s="50">
        <f t="shared" si="1"/>
        <v>11.372405733542468</v>
      </c>
      <c r="K65" s="52">
        <f t="shared" si="2"/>
        <v>0.87238487665995845</v>
      </c>
      <c r="L65" s="67">
        <f t="shared" si="3"/>
        <v>19.31558324243532</v>
      </c>
      <c r="M65" s="54"/>
    </row>
    <row r="66" spans="1:13" ht="15.75" x14ac:dyDescent="0.25">
      <c r="A66" s="49" t="s">
        <v>11</v>
      </c>
      <c r="B66" s="122">
        <v>64</v>
      </c>
      <c r="C66" s="17" t="s">
        <v>52</v>
      </c>
      <c r="D66" s="16" t="s">
        <v>13</v>
      </c>
      <c r="E66" s="116">
        <v>1145011.1970574143</v>
      </c>
      <c r="F66" s="116">
        <v>38534.928607210582</v>
      </c>
      <c r="G66" s="116">
        <f t="shared" si="0"/>
        <v>1106476.2684502038</v>
      </c>
      <c r="H66" s="51">
        <v>76349.490333157868</v>
      </c>
      <c r="I66" s="66">
        <v>4994.5800000000045</v>
      </c>
      <c r="J66" s="50">
        <f t="shared" si="1"/>
        <v>14.492254809062839</v>
      </c>
      <c r="K66" s="52">
        <f t="shared" si="2"/>
        <v>0.83611147452302281</v>
      </c>
      <c r="L66" s="67">
        <f t="shared" si="3"/>
        <v>15.286468598592434</v>
      </c>
      <c r="M66" s="54"/>
    </row>
    <row r="67" spans="1:13" ht="15.75" x14ac:dyDescent="0.25">
      <c r="A67" s="49" t="s">
        <v>11</v>
      </c>
      <c r="B67" s="122">
        <v>64</v>
      </c>
      <c r="C67" s="17" t="s">
        <v>52</v>
      </c>
      <c r="D67" s="16" t="s">
        <v>14</v>
      </c>
      <c r="E67" s="116">
        <v>884641.34905816976</v>
      </c>
      <c r="F67" s="116">
        <v>40387.290160962286</v>
      </c>
      <c r="G67" s="116">
        <f t="shared" si="0"/>
        <v>844254.05889720749</v>
      </c>
      <c r="H67" s="51">
        <v>75964.368807952676</v>
      </c>
      <c r="I67" s="66">
        <v>3860.8199999999983</v>
      </c>
      <c r="J67" s="50">
        <f t="shared" si="1"/>
        <v>11.113816545117174</v>
      </c>
      <c r="K67" s="52">
        <f t="shared" si="2"/>
        <v>0.63395132671238819</v>
      </c>
      <c r="L67" s="67">
        <f t="shared" si="3"/>
        <v>19.675708478497498</v>
      </c>
      <c r="M67" s="54"/>
    </row>
    <row r="68" spans="1:13" ht="15.75" x14ac:dyDescent="0.25">
      <c r="A68" s="49" t="s">
        <v>15</v>
      </c>
      <c r="B68" s="122">
        <v>67</v>
      </c>
      <c r="C68" s="17" t="s">
        <v>52</v>
      </c>
      <c r="D68" s="17" t="s">
        <v>12</v>
      </c>
      <c r="E68" s="116">
        <v>570579</v>
      </c>
      <c r="F68" s="116">
        <v>26357</v>
      </c>
      <c r="G68" s="116">
        <f t="shared" si="0"/>
        <v>544222</v>
      </c>
      <c r="H68" s="51">
        <v>27649</v>
      </c>
      <c r="I68" s="68">
        <v>5918</v>
      </c>
      <c r="J68" s="50">
        <f t="shared" si="1"/>
        <v>19.683243516944554</v>
      </c>
      <c r="K68" s="52">
        <f t="shared" si="2"/>
        <v>1.5099148210260676</v>
      </c>
      <c r="L68" s="67">
        <f t="shared" si="3"/>
        <v>4.6720175735045624</v>
      </c>
      <c r="M68" s="54"/>
    </row>
    <row r="69" spans="1:13" ht="15.75" x14ac:dyDescent="0.25">
      <c r="A69" s="49" t="s">
        <v>15</v>
      </c>
      <c r="B69" s="122">
        <v>67</v>
      </c>
      <c r="C69" s="17" t="s">
        <v>52</v>
      </c>
      <c r="D69" s="17" t="s">
        <v>13</v>
      </c>
      <c r="E69" s="116">
        <v>113158</v>
      </c>
      <c r="F69" s="116">
        <v>3313</v>
      </c>
      <c r="G69" s="116">
        <f t="shared" si="0"/>
        <v>109845</v>
      </c>
      <c r="H69" s="51">
        <v>4171</v>
      </c>
      <c r="I69" s="68">
        <v>1127</v>
      </c>
      <c r="J69" s="50">
        <f t="shared" si="1"/>
        <v>26.335411172380724</v>
      </c>
      <c r="K69" s="52">
        <f t="shared" si="2"/>
        <v>1.5193867177755789</v>
      </c>
      <c r="L69" s="67">
        <f t="shared" si="3"/>
        <v>3.7009760425909493</v>
      </c>
      <c r="M69" s="54"/>
    </row>
    <row r="70" spans="1:13" ht="15.75" x14ac:dyDescent="0.25">
      <c r="A70" s="49" t="s">
        <v>15</v>
      </c>
      <c r="B70" s="122">
        <v>67</v>
      </c>
      <c r="C70" s="17" t="s">
        <v>52</v>
      </c>
      <c r="D70" s="17" t="s">
        <v>14</v>
      </c>
      <c r="E70" s="116">
        <v>92662</v>
      </c>
      <c r="F70" s="116">
        <v>2119</v>
      </c>
      <c r="G70" s="116">
        <f t="shared" ref="G70:G90" si="4">E70-F70</f>
        <v>90543</v>
      </c>
      <c r="H70" s="51">
        <v>3226</v>
      </c>
      <c r="I70" s="68">
        <v>931</v>
      </c>
      <c r="J70" s="50">
        <f t="shared" ref="J70:J90" si="5">G70/H70</f>
        <v>28.066646001239924</v>
      </c>
      <c r="K70" s="52">
        <f t="shared" ref="K70:K90" si="6">+IF(D70="Weekday",J70/$G$94,IF(D70="Saturday",J70/$G$95,IF(D70="Sunday",J70/$G$96,"NA")))</f>
        <v>1.6009700535024805</v>
      </c>
      <c r="L70" s="67">
        <f t="shared" ref="L70:L89" si="7">H70/I70</f>
        <v>3.4650912996777659</v>
      </c>
      <c r="M70" s="54"/>
    </row>
    <row r="71" spans="1:13" ht="15.75" x14ac:dyDescent="0.25">
      <c r="A71" s="49" t="s">
        <v>11</v>
      </c>
      <c r="B71" s="122">
        <v>67</v>
      </c>
      <c r="C71" s="17" t="s">
        <v>52</v>
      </c>
      <c r="D71" s="16" t="s">
        <v>12</v>
      </c>
      <c r="E71" s="116">
        <v>1218652.2629451947</v>
      </c>
      <c r="F71" s="116">
        <v>57599.178210486796</v>
      </c>
      <c r="G71" s="116">
        <f t="shared" si="4"/>
        <v>1161053.0847347078</v>
      </c>
      <c r="H71" s="51">
        <v>70080.757070378284</v>
      </c>
      <c r="I71" s="66">
        <v>5152.6500000000087</v>
      </c>
      <c r="J71" s="50">
        <f t="shared" si="5"/>
        <v>16.567359333300658</v>
      </c>
      <c r="K71" s="52">
        <f t="shared" si="6"/>
        <v>1.2708932540046305</v>
      </c>
      <c r="L71" s="67">
        <f t="shared" si="7"/>
        <v>13.600915464931282</v>
      </c>
      <c r="M71" s="54"/>
    </row>
    <row r="72" spans="1:13" ht="15.75" x14ac:dyDescent="0.25">
      <c r="A72" s="49" t="s">
        <v>11</v>
      </c>
      <c r="B72" s="122">
        <v>67</v>
      </c>
      <c r="C72" s="17" t="s">
        <v>52</v>
      </c>
      <c r="D72" s="16" t="s">
        <v>13</v>
      </c>
      <c r="E72" s="116">
        <v>222053.57738988148</v>
      </c>
      <c r="F72" s="116">
        <v>3727.4824440974007</v>
      </c>
      <c r="G72" s="116">
        <f t="shared" si="4"/>
        <v>218326.09494578408</v>
      </c>
      <c r="H72" s="51">
        <v>7784.2262262714303</v>
      </c>
      <c r="I72" s="66">
        <v>900.2199999999998</v>
      </c>
      <c r="J72" s="50">
        <f t="shared" si="5"/>
        <v>28.047244337393849</v>
      </c>
      <c r="K72" s="52">
        <f t="shared" si="6"/>
        <v>1.6181486682514616</v>
      </c>
      <c r="L72" s="67">
        <f t="shared" si="7"/>
        <v>8.6470265338155468</v>
      </c>
      <c r="M72" s="54"/>
    </row>
    <row r="73" spans="1:13" ht="15.75" x14ac:dyDescent="0.25">
      <c r="A73" s="49" t="s">
        <v>11</v>
      </c>
      <c r="B73" s="122">
        <v>67</v>
      </c>
      <c r="C73" s="17" t="s">
        <v>52</v>
      </c>
      <c r="D73" s="16" t="s">
        <v>14</v>
      </c>
      <c r="E73" s="116">
        <v>181726.98046866475</v>
      </c>
      <c r="F73" s="116">
        <v>2810.3654731984584</v>
      </c>
      <c r="G73" s="116">
        <f t="shared" si="4"/>
        <v>178916.61499546628</v>
      </c>
      <c r="H73" s="51">
        <v>5449.6399894080632</v>
      </c>
      <c r="I73" s="66">
        <v>737.25000000000011</v>
      </c>
      <c r="J73" s="50">
        <f t="shared" si="5"/>
        <v>32.830905407184538</v>
      </c>
      <c r="K73" s="52">
        <f t="shared" si="6"/>
        <v>1.8727316539337497</v>
      </c>
      <c r="L73" s="67">
        <f t="shared" si="7"/>
        <v>7.3918480697294848</v>
      </c>
      <c r="M73" s="54"/>
    </row>
    <row r="74" spans="1:13" ht="15.75" x14ac:dyDescent="0.25">
      <c r="A74" s="49" t="s">
        <v>11</v>
      </c>
      <c r="B74" s="122">
        <v>68</v>
      </c>
      <c r="C74" s="17" t="s">
        <v>52</v>
      </c>
      <c r="D74" s="16" t="s">
        <v>12</v>
      </c>
      <c r="E74" s="116">
        <v>5694115.4852758236</v>
      </c>
      <c r="F74" s="116">
        <v>276228.46222190821</v>
      </c>
      <c r="G74" s="116">
        <f t="shared" si="4"/>
        <v>5417887.0230539152</v>
      </c>
      <c r="H74" s="51">
        <v>437840.00419383252</v>
      </c>
      <c r="I74" s="66">
        <v>25389.349999999926</v>
      </c>
      <c r="J74" s="50">
        <f t="shared" si="5"/>
        <v>12.37412518536202</v>
      </c>
      <c r="K74" s="52">
        <f t="shared" si="6"/>
        <v>0.94922744813505022</v>
      </c>
      <c r="L74" s="67">
        <f t="shared" si="7"/>
        <v>17.24502613079239</v>
      </c>
      <c r="M74" s="54"/>
    </row>
    <row r="75" spans="1:13" ht="15.75" x14ac:dyDescent="0.25">
      <c r="A75" s="49" t="s">
        <v>11</v>
      </c>
      <c r="B75" s="122">
        <v>68</v>
      </c>
      <c r="C75" s="17" t="s">
        <v>52</v>
      </c>
      <c r="D75" s="16" t="s">
        <v>13</v>
      </c>
      <c r="E75" s="116">
        <v>1046752.2103268758</v>
      </c>
      <c r="F75" s="116">
        <v>37679.008963597727</v>
      </c>
      <c r="G75" s="116">
        <f t="shared" si="4"/>
        <v>1009073.2013632781</v>
      </c>
      <c r="H75" s="51">
        <v>67557.586251851011</v>
      </c>
      <c r="I75" s="66">
        <v>4732.99</v>
      </c>
      <c r="J75" s="50">
        <f t="shared" si="5"/>
        <v>14.936489850325735</v>
      </c>
      <c r="K75" s="52">
        <f t="shared" si="6"/>
        <v>0.86174102770703387</v>
      </c>
      <c r="L75" s="67">
        <f t="shared" si="7"/>
        <v>14.273764840375961</v>
      </c>
      <c r="M75" s="54"/>
    </row>
    <row r="76" spans="1:13" ht="15.75" x14ac:dyDescent="0.25">
      <c r="A76" s="49" t="s">
        <v>11</v>
      </c>
      <c r="B76" s="122">
        <v>68</v>
      </c>
      <c r="C76" s="17" t="s">
        <v>52</v>
      </c>
      <c r="D76" s="16" t="s">
        <v>14</v>
      </c>
      <c r="E76" s="116">
        <v>783430.33879290451</v>
      </c>
      <c r="F76" s="116">
        <v>57826.487639284103</v>
      </c>
      <c r="G76" s="116">
        <f t="shared" si="4"/>
        <v>725603.8511536204</v>
      </c>
      <c r="H76" s="51">
        <v>59211.014435678182</v>
      </c>
      <c r="I76" s="66">
        <v>3483.97</v>
      </c>
      <c r="J76" s="50">
        <f t="shared" si="5"/>
        <v>12.254541795460282</v>
      </c>
      <c r="K76" s="52">
        <f t="shared" si="6"/>
        <v>0.69902026886503288</v>
      </c>
      <c r="L76" s="67">
        <f t="shared" si="7"/>
        <v>16.995271037258696</v>
      </c>
      <c r="M76" s="54"/>
    </row>
    <row r="77" spans="1:13" ht="15.75" x14ac:dyDescent="0.25">
      <c r="A77" s="49" t="s">
        <v>11</v>
      </c>
      <c r="B77" s="122">
        <v>70</v>
      </c>
      <c r="C77" s="17" t="s">
        <v>52</v>
      </c>
      <c r="D77" s="16" t="s">
        <v>12</v>
      </c>
      <c r="E77" s="116">
        <v>1799905.8684623395</v>
      </c>
      <c r="F77" s="116">
        <v>88324.460073100287</v>
      </c>
      <c r="G77" s="116">
        <f t="shared" si="4"/>
        <v>1711581.4083892391</v>
      </c>
      <c r="H77" s="51">
        <v>87111.30805666477</v>
      </c>
      <c r="I77" s="66">
        <v>7340.6400000000313</v>
      </c>
      <c r="J77" s="50">
        <f t="shared" si="5"/>
        <v>19.648211541903123</v>
      </c>
      <c r="K77" s="52">
        <f t="shared" si="6"/>
        <v>1.5072274947081599</v>
      </c>
      <c r="L77" s="67">
        <f t="shared" si="7"/>
        <v>11.866990896797065</v>
      </c>
      <c r="M77" s="54"/>
    </row>
    <row r="78" spans="1:13" ht="15.75" x14ac:dyDescent="0.25">
      <c r="A78" s="49" t="s">
        <v>11</v>
      </c>
      <c r="B78" s="122">
        <v>70</v>
      </c>
      <c r="C78" s="17" t="s">
        <v>52</v>
      </c>
      <c r="D78" s="16" t="s">
        <v>13</v>
      </c>
      <c r="E78" s="116">
        <v>96099.429711236458</v>
      </c>
      <c r="F78" s="116">
        <v>7616.702583101398</v>
      </c>
      <c r="G78" s="116">
        <f t="shared" si="4"/>
        <v>88482.727128135055</v>
      </c>
      <c r="H78" s="51">
        <v>4162.4934169670933</v>
      </c>
      <c r="I78" s="66">
        <v>396.69000000000005</v>
      </c>
      <c r="J78" s="50">
        <f t="shared" si="5"/>
        <v>21.257145240749953</v>
      </c>
      <c r="K78" s="52">
        <f t="shared" si="6"/>
        <v>1.2264028810947216</v>
      </c>
      <c r="L78" s="67">
        <f t="shared" si="7"/>
        <v>10.49306364407243</v>
      </c>
      <c r="M78" s="54"/>
    </row>
    <row r="79" spans="1:13" ht="15.75" x14ac:dyDescent="0.25">
      <c r="A79" s="49" t="s">
        <v>11</v>
      </c>
      <c r="B79" s="122">
        <v>70</v>
      </c>
      <c r="C79" s="17" t="s">
        <v>52</v>
      </c>
      <c r="D79" s="16" t="s">
        <v>14</v>
      </c>
      <c r="E79" s="116">
        <v>103068.67527869306</v>
      </c>
      <c r="F79" s="116">
        <v>1657.1281490430176</v>
      </c>
      <c r="G79" s="116">
        <f t="shared" si="4"/>
        <v>101411.54712965005</v>
      </c>
      <c r="H79" s="51">
        <v>3464.957675150009</v>
      </c>
      <c r="I79" s="66">
        <v>415.07999999999987</v>
      </c>
      <c r="J79" s="50">
        <f t="shared" si="5"/>
        <v>29.26775927364239</v>
      </c>
      <c r="K79" s="52">
        <f t="shared" si="6"/>
        <v>1.6694836329268179</v>
      </c>
      <c r="L79" s="67">
        <f t="shared" si="7"/>
        <v>8.3476864102101036</v>
      </c>
      <c r="M79" s="54"/>
    </row>
    <row r="80" spans="1:13" ht="15.75" x14ac:dyDescent="0.25">
      <c r="A80" s="49" t="s">
        <v>11</v>
      </c>
      <c r="B80" s="122">
        <v>71</v>
      </c>
      <c r="C80" s="17" t="s">
        <v>52</v>
      </c>
      <c r="D80" s="16" t="s">
        <v>12</v>
      </c>
      <c r="E80" s="116">
        <v>3309453.3779099644</v>
      </c>
      <c r="F80" s="116">
        <v>122441.3267400051</v>
      </c>
      <c r="G80" s="116">
        <f t="shared" si="4"/>
        <v>3187012.0511699594</v>
      </c>
      <c r="H80" s="51">
        <v>173058.1631241398</v>
      </c>
      <c r="I80" s="66">
        <v>13319.549999999959</v>
      </c>
      <c r="J80" s="50">
        <f t="shared" si="5"/>
        <v>18.415843515476471</v>
      </c>
      <c r="K80" s="52">
        <f t="shared" si="6"/>
        <v>1.4126917162701</v>
      </c>
      <c r="L80" s="67">
        <f t="shared" si="7"/>
        <v>12.992793534626946</v>
      </c>
      <c r="M80" s="54"/>
    </row>
    <row r="81" spans="1:13" ht="15.75" x14ac:dyDescent="0.25">
      <c r="A81" s="49" t="s">
        <v>11</v>
      </c>
      <c r="B81" s="122">
        <v>71</v>
      </c>
      <c r="C81" s="17" t="s">
        <v>52</v>
      </c>
      <c r="D81" s="16" t="s">
        <v>13</v>
      </c>
      <c r="E81" s="116">
        <v>510041.39804027509</v>
      </c>
      <c r="F81" s="116">
        <v>9073.113791367472</v>
      </c>
      <c r="G81" s="116">
        <f t="shared" si="4"/>
        <v>500968.28424890764</v>
      </c>
      <c r="H81" s="51">
        <v>18349.507006237032</v>
      </c>
      <c r="I81" s="66">
        <v>1989.4400000000019</v>
      </c>
      <c r="J81" s="50">
        <f t="shared" si="5"/>
        <v>27.301457422187287</v>
      </c>
      <c r="K81" s="52">
        <f t="shared" si="6"/>
        <v>1.57512147851675</v>
      </c>
      <c r="L81" s="67">
        <f t="shared" si="7"/>
        <v>9.2234533367364762</v>
      </c>
      <c r="M81" s="54"/>
    </row>
    <row r="82" spans="1:13" ht="15.75" x14ac:dyDescent="0.25">
      <c r="A82" s="49" t="s">
        <v>11</v>
      </c>
      <c r="B82" s="122">
        <v>71</v>
      </c>
      <c r="C82" s="17" t="s">
        <v>52</v>
      </c>
      <c r="D82" s="16" t="s">
        <v>14</v>
      </c>
      <c r="E82" s="116">
        <v>157964.99207438075</v>
      </c>
      <c r="F82" s="116">
        <v>4918.6342498380873</v>
      </c>
      <c r="G82" s="116">
        <f t="shared" si="4"/>
        <v>153046.35782454265</v>
      </c>
      <c r="H82" s="51">
        <v>8743.0538583457273</v>
      </c>
      <c r="I82" s="66">
        <v>665.44</v>
      </c>
      <c r="J82" s="50">
        <f t="shared" si="5"/>
        <v>17.504908502702573</v>
      </c>
      <c r="K82" s="52">
        <f t="shared" si="6"/>
        <v>0.99851027090624533</v>
      </c>
      <c r="L82" s="67">
        <f t="shared" si="7"/>
        <v>13.138756098740272</v>
      </c>
      <c r="M82" s="54"/>
    </row>
    <row r="83" spans="1:13" ht="15.75" x14ac:dyDescent="0.25">
      <c r="A83" s="49" t="s">
        <v>11</v>
      </c>
      <c r="B83" s="122">
        <v>74</v>
      </c>
      <c r="C83" s="17" t="s">
        <v>52</v>
      </c>
      <c r="D83" s="16" t="s">
        <v>12</v>
      </c>
      <c r="E83" s="116">
        <v>6456101.1998786004</v>
      </c>
      <c r="F83" s="116">
        <v>374211.18617228809</v>
      </c>
      <c r="G83" s="116">
        <f t="shared" si="4"/>
        <v>6081890.0137063125</v>
      </c>
      <c r="H83" s="51">
        <v>506090.58198071358</v>
      </c>
      <c r="I83" s="66">
        <v>29176.900000000071</v>
      </c>
      <c r="J83" s="50">
        <f t="shared" si="5"/>
        <v>12.017394178534792</v>
      </c>
      <c r="K83" s="52">
        <f t="shared" si="6"/>
        <v>0.9218623731734823</v>
      </c>
      <c r="L83" s="67">
        <f t="shared" si="7"/>
        <v>17.345591271886743</v>
      </c>
      <c r="M83" s="54"/>
    </row>
    <row r="84" spans="1:13" ht="15.75" x14ac:dyDescent="0.25">
      <c r="A84" s="49" t="s">
        <v>11</v>
      </c>
      <c r="B84" s="122">
        <v>74</v>
      </c>
      <c r="C84" s="17" t="s">
        <v>52</v>
      </c>
      <c r="D84" s="16" t="s">
        <v>13</v>
      </c>
      <c r="E84" s="116">
        <v>1138112.2786049633</v>
      </c>
      <c r="F84" s="116">
        <v>41337.787492199081</v>
      </c>
      <c r="G84" s="116">
        <f t="shared" si="4"/>
        <v>1096774.4911127642</v>
      </c>
      <c r="H84" s="51">
        <v>73490.048212386537</v>
      </c>
      <c r="I84" s="66">
        <v>5219.5</v>
      </c>
      <c r="J84" s="50">
        <f t="shared" si="5"/>
        <v>14.92412262328474</v>
      </c>
      <c r="K84" s="52">
        <f t="shared" si="6"/>
        <v>0.8610275168991407</v>
      </c>
      <c r="L84" s="67">
        <f t="shared" si="7"/>
        <v>14.079901947003838</v>
      </c>
      <c r="M84" s="54"/>
    </row>
    <row r="85" spans="1:13" ht="15.75" x14ac:dyDescent="0.25">
      <c r="A85" s="49" t="s">
        <v>11</v>
      </c>
      <c r="B85" s="122">
        <v>74</v>
      </c>
      <c r="C85" s="17" t="s">
        <v>52</v>
      </c>
      <c r="D85" s="16" t="s">
        <v>14</v>
      </c>
      <c r="E85" s="116">
        <v>916065.56239703321</v>
      </c>
      <c r="F85" s="116">
        <v>34035.917962130166</v>
      </c>
      <c r="G85" s="116">
        <f t="shared" si="4"/>
        <v>882029.64443490305</v>
      </c>
      <c r="H85" s="51">
        <v>59268.95307221348</v>
      </c>
      <c r="I85" s="66">
        <v>3853.3399999999988</v>
      </c>
      <c r="J85" s="50">
        <f t="shared" si="5"/>
        <v>14.881815836366053</v>
      </c>
      <c r="K85" s="52">
        <f t="shared" si="6"/>
        <v>0.84888452630600997</v>
      </c>
      <c r="L85" s="67">
        <f t="shared" si="7"/>
        <v>15.381189584156472</v>
      </c>
      <c r="M85" s="54"/>
    </row>
    <row r="86" spans="1:13" ht="15.75" x14ac:dyDescent="0.25">
      <c r="A86" s="49" t="s">
        <v>11</v>
      </c>
      <c r="B86" s="122">
        <v>75</v>
      </c>
      <c r="C86" s="17" t="s">
        <v>52</v>
      </c>
      <c r="D86" s="16" t="s">
        <v>12</v>
      </c>
      <c r="E86" s="116">
        <v>1461236.2120301044</v>
      </c>
      <c r="F86" s="116">
        <v>69585.549197136177</v>
      </c>
      <c r="G86" s="116">
        <f t="shared" si="4"/>
        <v>1391650.6628329682</v>
      </c>
      <c r="H86" s="51">
        <v>84134.852611126073</v>
      </c>
      <c r="I86" s="66">
        <v>6062.2699999999913</v>
      </c>
      <c r="J86" s="50">
        <f t="shared" si="5"/>
        <v>16.540715525648107</v>
      </c>
      <c r="K86" s="52">
        <f t="shared" si="6"/>
        <v>1.2688493896370265</v>
      </c>
      <c r="L86" s="67">
        <f t="shared" si="7"/>
        <v>13.878440355036346</v>
      </c>
      <c r="M86" s="54"/>
    </row>
    <row r="87" spans="1:13" ht="15.75" x14ac:dyDescent="0.25">
      <c r="A87" s="49" t="s">
        <v>11</v>
      </c>
      <c r="B87" s="122">
        <v>141</v>
      </c>
      <c r="C87" s="17" t="s">
        <v>52</v>
      </c>
      <c r="D87" s="16" t="s">
        <v>12</v>
      </c>
      <c r="E87" s="116">
        <v>216617.80598863336</v>
      </c>
      <c r="F87" s="116">
        <v>39100.841951705195</v>
      </c>
      <c r="G87" s="116">
        <f t="shared" si="4"/>
        <v>177516.96403692817</v>
      </c>
      <c r="H87" s="51">
        <v>23289.059783795146</v>
      </c>
      <c r="I87" s="66">
        <v>818.65000000000009</v>
      </c>
      <c r="J87" s="50">
        <f t="shared" si="5"/>
        <v>7.6223327899414368</v>
      </c>
      <c r="K87" s="52">
        <f t="shared" si="6"/>
        <v>0.58471426421249262</v>
      </c>
      <c r="L87" s="67">
        <f t="shared" si="7"/>
        <v>28.448127751536241</v>
      </c>
      <c r="M87" s="54"/>
    </row>
    <row r="88" spans="1:13" ht="15.75" x14ac:dyDescent="0.25">
      <c r="A88" s="49" t="s">
        <v>11</v>
      </c>
      <c r="B88" s="122">
        <v>262</v>
      </c>
      <c r="C88" s="17" t="s">
        <v>52</v>
      </c>
      <c r="D88" s="16" t="s">
        <v>12</v>
      </c>
      <c r="E88" s="116">
        <v>68109.237939206898</v>
      </c>
      <c r="F88" s="116">
        <v>7476.0383480040591</v>
      </c>
      <c r="G88" s="116">
        <f t="shared" si="4"/>
        <v>60633.199591202836</v>
      </c>
      <c r="H88" s="51">
        <v>4594.1930617398812</v>
      </c>
      <c r="I88" s="66">
        <v>243.66999999999982</v>
      </c>
      <c r="J88" s="50">
        <f t="shared" si="5"/>
        <v>13.197790945302645</v>
      </c>
      <c r="K88" s="52">
        <f t="shared" si="6"/>
        <v>1.0124114014014631</v>
      </c>
      <c r="L88" s="67">
        <f t="shared" si="7"/>
        <v>18.854159567201069</v>
      </c>
      <c r="M88" s="54"/>
    </row>
    <row r="89" spans="1:13" ht="15.75" x14ac:dyDescent="0.25">
      <c r="A89" s="49" t="s">
        <v>11</v>
      </c>
      <c r="B89" s="122">
        <v>824</v>
      </c>
      <c r="C89" s="17" t="s">
        <v>52</v>
      </c>
      <c r="D89" s="16" t="s">
        <v>12</v>
      </c>
      <c r="E89" s="116">
        <v>263448.80340007838</v>
      </c>
      <c r="F89" s="116">
        <v>25990.008895705199</v>
      </c>
      <c r="G89" s="116">
        <f t="shared" si="4"/>
        <v>237458.79450437319</v>
      </c>
      <c r="H89" s="51">
        <v>14125.666797644331</v>
      </c>
      <c r="I89" s="66">
        <v>873.90000000000327</v>
      </c>
      <c r="J89" s="50">
        <f t="shared" si="5"/>
        <v>16.810448519426568</v>
      </c>
      <c r="K89" s="52">
        <f t="shared" si="6"/>
        <v>1.2895407886269961</v>
      </c>
      <c r="L89" s="67">
        <f t="shared" si="7"/>
        <v>16.163939578492137</v>
      </c>
      <c r="M89" s="54"/>
    </row>
    <row r="90" spans="1:13" ht="16.5" thickBot="1" x14ac:dyDescent="0.3">
      <c r="A90" s="57" t="s">
        <v>11</v>
      </c>
      <c r="B90" s="121">
        <v>825</v>
      </c>
      <c r="C90" s="59" t="s">
        <v>52</v>
      </c>
      <c r="D90" s="58" t="s">
        <v>12</v>
      </c>
      <c r="E90" s="117">
        <v>274683.98884601484</v>
      </c>
      <c r="F90" s="117">
        <v>51393.155209606455</v>
      </c>
      <c r="G90" s="117">
        <f t="shared" si="4"/>
        <v>223290.83363640838</v>
      </c>
      <c r="H90" s="61">
        <v>26514.310550926577</v>
      </c>
      <c r="I90" s="69">
        <v>1009.880000000001</v>
      </c>
      <c r="J90" s="60">
        <f t="shared" si="5"/>
        <v>8.4215213971914942</v>
      </c>
      <c r="K90" s="62">
        <f t="shared" si="6"/>
        <v>0.64602055866763342</v>
      </c>
      <c r="L90" s="70">
        <f>H90/I90</f>
        <v>26.254912020167296</v>
      </c>
      <c r="M90" s="65"/>
    </row>
    <row r="92" spans="1:13" ht="15.75" thickBot="1" x14ac:dyDescent="0.3"/>
    <row r="93" spans="1:13" ht="36" x14ac:dyDescent="0.25">
      <c r="F93" s="115" t="s">
        <v>66</v>
      </c>
      <c r="G93" s="103" t="s">
        <v>48</v>
      </c>
      <c r="H93" s="103" t="s">
        <v>49</v>
      </c>
      <c r="I93" s="103" t="s">
        <v>50</v>
      </c>
      <c r="J93" s="104" t="s">
        <v>51</v>
      </c>
    </row>
    <row r="94" spans="1:13" x14ac:dyDescent="0.25">
      <c r="F94" s="49" t="s">
        <v>12</v>
      </c>
      <c r="G94" s="92">
        <f>AVERAGEIF($D$5:$D$90,"Weekday",J5:J90)</f>
        <v>13.035995966692175</v>
      </c>
      <c r="H94" s="93">
        <f>G94*1.2</f>
        <v>15.64319516003061</v>
      </c>
      <c r="I94" s="94">
        <f>G94*1.35</f>
        <v>17.598594555034438</v>
      </c>
      <c r="J94" s="95">
        <f>G94*1.6</f>
        <v>20.857593546707481</v>
      </c>
    </row>
    <row r="95" spans="1:13" x14ac:dyDescent="0.25">
      <c r="F95" s="49" t="s">
        <v>13</v>
      </c>
      <c r="G95" s="92">
        <f>AVERAGEIF($D$5:$D$90,"Saturday",J5:J90)</f>
        <v>17.332921806066885</v>
      </c>
      <c r="H95" s="93">
        <f>G95*1.2</f>
        <v>20.79950616728026</v>
      </c>
      <c r="I95" s="94">
        <f>G95*1.35</f>
        <v>23.399444438190297</v>
      </c>
      <c r="J95" s="95">
        <f>G95*1.6</f>
        <v>27.732674889707017</v>
      </c>
    </row>
    <row r="96" spans="1:13" ht="15.75" thickBot="1" x14ac:dyDescent="0.3">
      <c r="F96" s="57" t="s">
        <v>14</v>
      </c>
      <c r="G96" s="87">
        <f>AVERAGEIF($D$5:$D$90,"Sunday",J5:J90)</f>
        <v>17.531024980659602</v>
      </c>
      <c r="H96" s="96">
        <f>G96*1.2</f>
        <v>21.037229976791522</v>
      </c>
      <c r="I96" s="97">
        <f>G96*1.35</f>
        <v>23.666883723890464</v>
      </c>
      <c r="J96" s="98">
        <f>G96*1.6</f>
        <v>28.049639969055363</v>
      </c>
    </row>
  </sheetData>
  <mergeCells count="1">
    <mergeCell ref="A2:M2"/>
  </mergeCells>
  <conditionalFormatting sqref="K1">
    <cfRule type="cellIs" dxfId="74" priority="9" operator="greaterThan">
      <formula>1.6</formula>
    </cfRule>
  </conditionalFormatting>
  <conditionalFormatting sqref="L5:L90">
    <cfRule type="cellIs" dxfId="73" priority="4" operator="lessThan">
      <formula>20</formula>
    </cfRule>
  </conditionalFormatting>
  <conditionalFormatting sqref="K5:K90">
    <cfRule type="cellIs" dxfId="72" priority="3" operator="between">
      <formula>1.2</formula>
      <formula>1.35</formula>
    </cfRule>
    <cfRule type="cellIs" dxfId="71" priority="2" operator="between">
      <formula>1.35</formula>
      <formula>1.6</formula>
    </cfRule>
    <cfRule type="cellIs" dxfId="70" priority="1" operator="greaterThan">
      <formula>1.6</formula>
    </cfRule>
  </conditionalFormatting>
  <pageMargins left="0.7" right="0.7" top="0.75" bottom="0.75" header="0.3" footer="0.3"/>
  <pageSetup scale="61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54F3-81D0-4535-830B-C2B0A3333498}">
  <sheetPr>
    <pageSetUpPr fitToPage="1"/>
  </sheetPr>
  <dimension ref="A1:Q43"/>
  <sheetViews>
    <sheetView workbookViewId="0">
      <selection activeCell="G13" sqref="G13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  <col min="16" max="16" width="13.85546875" bestFit="1" customWidth="1"/>
  </cols>
  <sheetData>
    <row r="1" spans="1:17" ht="18.75" x14ac:dyDescent="0.3">
      <c r="A1" s="40" t="s">
        <v>53</v>
      </c>
    </row>
    <row r="2" spans="1:17" ht="46.5" x14ac:dyDescent="0.7">
      <c r="A2" s="123" t="s">
        <v>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7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7" ht="15.75" x14ac:dyDescent="0.25">
      <c r="A5" s="49" t="s">
        <v>15</v>
      </c>
      <c r="B5" s="122">
        <v>16</v>
      </c>
      <c r="C5" s="17" t="s">
        <v>55</v>
      </c>
      <c r="D5" s="17" t="s">
        <v>12</v>
      </c>
      <c r="E5" s="116">
        <v>787410</v>
      </c>
      <c r="F5" s="116">
        <v>28520</v>
      </c>
      <c r="G5" s="116">
        <f>E5-F5</f>
        <v>758890</v>
      </c>
      <c r="H5" s="51">
        <v>41445</v>
      </c>
      <c r="I5" s="68">
        <v>7778</v>
      </c>
      <c r="J5" s="50">
        <f>G5/H5</f>
        <v>18.310773314030644</v>
      </c>
      <c r="K5" s="71">
        <f>+IF(D5="Weekday",J5/$G$41,IF(D5="Saturday",J5/$G$42,IF(D5="Sunday",J5/$G$43,"NA")))</f>
        <v>1.1210472739344945</v>
      </c>
      <c r="L5" s="72">
        <f>H5/I5</f>
        <v>5.3284906145538695</v>
      </c>
      <c r="M5" s="54"/>
    </row>
    <row r="6" spans="1:17" ht="15.75" x14ac:dyDescent="0.25">
      <c r="A6" s="49" t="s">
        <v>15</v>
      </c>
      <c r="B6" s="122">
        <v>16</v>
      </c>
      <c r="C6" s="17" t="s">
        <v>55</v>
      </c>
      <c r="D6" s="17" t="s">
        <v>13</v>
      </c>
      <c r="E6" s="116">
        <v>149663</v>
      </c>
      <c r="F6" s="116">
        <v>3621</v>
      </c>
      <c r="G6" s="116">
        <f t="shared" ref="G6:G37" si="0">E6-F6</f>
        <v>146042</v>
      </c>
      <c r="H6" s="51">
        <v>5970</v>
      </c>
      <c r="I6" s="68">
        <v>1412</v>
      </c>
      <c r="J6" s="50">
        <f t="shared" ref="J6:J37" si="1">G6/H6</f>
        <v>24.462646566164153</v>
      </c>
      <c r="K6" s="71">
        <f t="shared" ref="K6:K37" si="2">+IF(D6="Weekday",J6/$G$41,IF(D6="Saturday",J6/$G$42,IF(D6="Sunday",J6/$G$43,"NA")))</f>
        <v>1.1545034350133303</v>
      </c>
      <c r="L6" s="72">
        <f t="shared" ref="L6:L37" si="3">H6/I6</f>
        <v>4.2280453257790365</v>
      </c>
      <c r="M6" s="54"/>
    </row>
    <row r="7" spans="1:17" ht="15.75" x14ac:dyDescent="0.25">
      <c r="A7" s="49" t="s">
        <v>15</v>
      </c>
      <c r="B7" s="122">
        <v>16</v>
      </c>
      <c r="C7" s="17" t="s">
        <v>55</v>
      </c>
      <c r="D7" s="17" t="s">
        <v>14</v>
      </c>
      <c r="E7" s="116">
        <v>169344</v>
      </c>
      <c r="F7" s="116">
        <v>2566</v>
      </c>
      <c r="G7" s="116">
        <f t="shared" si="0"/>
        <v>166778</v>
      </c>
      <c r="H7" s="51">
        <v>5342</v>
      </c>
      <c r="I7" s="68">
        <v>1524</v>
      </c>
      <c r="J7" s="50">
        <f t="shared" si="1"/>
        <v>31.220142268813177</v>
      </c>
      <c r="K7" s="71">
        <f t="shared" si="2"/>
        <v>1.2514990580447132</v>
      </c>
      <c r="L7" s="72">
        <f t="shared" si="3"/>
        <v>3.5052493438320211</v>
      </c>
      <c r="M7" s="54"/>
    </row>
    <row r="8" spans="1:17" ht="15.75" x14ac:dyDescent="0.25">
      <c r="A8" s="49" t="s">
        <v>11</v>
      </c>
      <c r="B8" s="122">
        <v>23</v>
      </c>
      <c r="C8" s="17" t="s">
        <v>55</v>
      </c>
      <c r="D8" s="16" t="s">
        <v>12</v>
      </c>
      <c r="E8" s="116">
        <v>3035752.2533785435</v>
      </c>
      <c r="F8" s="116">
        <v>139907.18769063297</v>
      </c>
      <c r="G8" s="116">
        <f t="shared" si="0"/>
        <v>2895845.0656879107</v>
      </c>
      <c r="H8" s="51">
        <v>160366.19356781984</v>
      </c>
      <c r="I8" s="66">
        <v>13125.67</v>
      </c>
      <c r="J8" s="50">
        <f t="shared" si="1"/>
        <v>18.057702819162071</v>
      </c>
      <c r="K8" s="71">
        <f t="shared" si="2"/>
        <v>1.1055534450546254</v>
      </c>
      <c r="L8" s="72">
        <f t="shared" si="3"/>
        <v>12.217752965587268</v>
      </c>
      <c r="M8" s="54"/>
    </row>
    <row r="9" spans="1:17" ht="15.75" x14ac:dyDescent="0.25">
      <c r="A9" s="49" t="s">
        <v>11</v>
      </c>
      <c r="B9" s="122">
        <v>23</v>
      </c>
      <c r="C9" s="17" t="s">
        <v>55</v>
      </c>
      <c r="D9" s="16" t="s">
        <v>13</v>
      </c>
      <c r="E9" s="116">
        <v>593087.42908837029</v>
      </c>
      <c r="F9" s="116">
        <v>16595.824307201721</v>
      </c>
      <c r="G9" s="116">
        <f t="shared" si="0"/>
        <v>576491.60478116851</v>
      </c>
      <c r="H9" s="51">
        <v>24652.321819919736</v>
      </c>
      <c r="I9" s="66">
        <v>2555.0799999999977</v>
      </c>
      <c r="J9" s="50">
        <f t="shared" si="1"/>
        <v>23.384880701798558</v>
      </c>
      <c r="K9" s="71">
        <f t="shared" si="2"/>
        <v>1.1036387671539156</v>
      </c>
      <c r="L9" s="72">
        <f t="shared" si="3"/>
        <v>9.6483561453730449</v>
      </c>
      <c r="M9" s="54"/>
    </row>
    <row r="10" spans="1:17" ht="15.75" x14ac:dyDescent="0.25">
      <c r="A10" s="49" t="s">
        <v>11</v>
      </c>
      <c r="B10" s="122">
        <v>23</v>
      </c>
      <c r="C10" s="17" t="s">
        <v>55</v>
      </c>
      <c r="D10" s="16" t="s">
        <v>14</v>
      </c>
      <c r="E10" s="116">
        <v>515262.75750553265</v>
      </c>
      <c r="F10" s="116">
        <v>13329.46465587374</v>
      </c>
      <c r="G10" s="116">
        <f t="shared" si="0"/>
        <v>501933.29284965893</v>
      </c>
      <c r="H10" s="51">
        <v>19682.095646548823</v>
      </c>
      <c r="I10" s="66">
        <v>2142.8100000000004</v>
      </c>
      <c r="J10" s="50">
        <f t="shared" si="1"/>
        <v>25.502024879026077</v>
      </c>
      <c r="K10" s="71">
        <f t="shared" si="2"/>
        <v>1.0222810594369287</v>
      </c>
      <c r="L10" s="72">
        <f t="shared" si="3"/>
        <v>9.1851800423503818</v>
      </c>
      <c r="M10" s="55"/>
      <c r="N10" s="34"/>
      <c r="O10" s="34"/>
      <c r="P10" s="34"/>
      <c r="Q10" s="34"/>
    </row>
    <row r="11" spans="1:17" ht="15.75" x14ac:dyDescent="0.25">
      <c r="A11" s="49" t="s">
        <v>15</v>
      </c>
      <c r="B11" s="122">
        <v>27</v>
      </c>
      <c r="C11" s="17" t="s">
        <v>55</v>
      </c>
      <c r="D11" s="17" t="s">
        <v>12</v>
      </c>
      <c r="E11" s="116">
        <v>246232</v>
      </c>
      <c r="F11" s="116">
        <v>5788</v>
      </c>
      <c r="G11" s="116">
        <f t="shared" si="0"/>
        <v>240444</v>
      </c>
      <c r="H11" s="51">
        <v>7077</v>
      </c>
      <c r="I11" s="68">
        <v>2797</v>
      </c>
      <c r="J11" s="50">
        <f t="shared" si="1"/>
        <v>33.975413310724882</v>
      </c>
      <c r="K11" s="71">
        <f t="shared" si="2"/>
        <v>2.0800893451944424</v>
      </c>
      <c r="L11" s="72">
        <f t="shared" si="3"/>
        <v>2.5302109402931712</v>
      </c>
      <c r="M11" s="56"/>
      <c r="N11" s="36"/>
      <c r="O11" s="37"/>
      <c r="P11" s="36"/>
      <c r="Q11" s="38"/>
    </row>
    <row r="12" spans="1:17" ht="15.75" x14ac:dyDescent="0.25">
      <c r="A12" s="49" t="s">
        <v>15</v>
      </c>
      <c r="B12" s="122">
        <v>30</v>
      </c>
      <c r="C12" s="17" t="s">
        <v>55</v>
      </c>
      <c r="D12" s="17" t="s">
        <v>12</v>
      </c>
      <c r="E12" s="116">
        <v>594645</v>
      </c>
      <c r="F12" s="116">
        <v>49604</v>
      </c>
      <c r="G12" s="116">
        <f t="shared" si="0"/>
        <v>545041</v>
      </c>
      <c r="H12" s="51">
        <v>49382</v>
      </c>
      <c r="I12" s="68">
        <v>8382</v>
      </c>
      <c r="J12" s="50">
        <f t="shared" si="1"/>
        <v>11.037240289984204</v>
      </c>
      <c r="K12" s="71">
        <f t="shared" si="2"/>
        <v>0.67573706072619755</v>
      </c>
      <c r="L12" s="72">
        <f t="shared" si="3"/>
        <v>5.891434025292293</v>
      </c>
      <c r="M12" s="56"/>
      <c r="N12" s="36"/>
      <c r="O12" s="37"/>
      <c r="P12" s="36"/>
      <c r="Q12" s="38"/>
    </row>
    <row r="13" spans="1:17" ht="15.75" x14ac:dyDescent="0.25">
      <c r="A13" s="49" t="s">
        <v>15</v>
      </c>
      <c r="B13" s="122">
        <v>30</v>
      </c>
      <c r="C13" s="17" t="s">
        <v>55</v>
      </c>
      <c r="D13" s="17" t="s">
        <v>13</v>
      </c>
      <c r="E13" s="116">
        <v>111083</v>
      </c>
      <c r="F13" s="116">
        <v>5637</v>
      </c>
      <c r="G13" s="116">
        <f t="shared" si="0"/>
        <v>105446</v>
      </c>
      <c r="H13" s="51">
        <v>7006</v>
      </c>
      <c r="I13" s="68">
        <v>1586</v>
      </c>
      <c r="J13" s="50">
        <f t="shared" si="1"/>
        <v>15.05081358835284</v>
      </c>
      <c r="K13" s="71">
        <f t="shared" si="2"/>
        <v>0.71031627508091522</v>
      </c>
      <c r="L13" s="72">
        <f t="shared" si="3"/>
        <v>4.4174022698612863</v>
      </c>
      <c r="M13" s="56"/>
      <c r="N13" s="36"/>
      <c r="O13" s="37"/>
      <c r="P13" s="36"/>
      <c r="Q13" s="35"/>
    </row>
    <row r="14" spans="1:17" ht="15.75" x14ac:dyDescent="0.25">
      <c r="A14" s="49" t="s">
        <v>15</v>
      </c>
      <c r="B14" s="122">
        <v>30</v>
      </c>
      <c r="C14" s="17" t="s">
        <v>55</v>
      </c>
      <c r="D14" s="17" t="s">
        <v>14</v>
      </c>
      <c r="E14" s="116">
        <v>119628</v>
      </c>
      <c r="F14" s="116">
        <v>5218</v>
      </c>
      <c r="G14" s="116">
        <f t="shared" si="0"/>
        <v>114410</v>
      </c>
      <c r="H14" s="51">
        <v>6446</v>
      </c>
      <c r="I14" s="68">
        <v>1708</v>
      </c>
      <c r="J14" s="50">
        <f t="shared" si="1"/>
        <v>17.74899162271176</v>
      </c>
      <c r="K14" s="71">
        <f t="shared" si="2"/>
        <v>0.71149087361002872</v>
      </c>
      <c r="L14" s="72">
        <f t="shared" si="3"/>
        <v>3.7740046838407495</v>
      </c>
      <c r="M14" s="56"/>
      <c r="N14" s="36"/>
      <c r="O14" s="37"/>
      <c r="P14" s="36"/>
      <c r="Q14" s="35"/>
    </row>
    <row r="15" spans="1:17" ht="15.75" x14ac:dyDescent="0.25">
      <c r="A15" s="49" t="s">
        <v>11</v>
      </c>
      <c r="B15" s="122">
        <v>32</v>
      </c>
      <c r="C15" s="17" t="s">
        <v>55</v>
      </c>
      <c r="D15" s="16" t="s">
        <v>12</v>
      </c>
      <c r="E15" s="116">
        <v>2248450.4926693668</v>
      </c>
      <c r="F15" s="116">
        <v>160061.8002870295</v>
      </c>
      <c r="G15" s="116">
        <f t="shared" si="0"/>
        <v>2088388.6923823373</v>
      </c>
      <c r="H15" s="51">
        <v>208616.58123305626</v>
      </c>
      <c r="I15" s="66">
        <v>9244.5099999999948</v>
      </c>
      <c r="J15" s="50">
        <f t="shared" si="1"/>
        <v>10.010655337359264</v>
      </c>
      <c r="K15" s="71">
        <f t="shared" si="2"/>
        <v>0.6128860689704031</v>
      </c>
      <c r="L15" s="72">
        <f t="shared" si="3"/>
        <v>22.566537462024097</v>
      </c>
      <c r="M15" s="54"/>
    </row>
    <row r="16" spans="1:17" ht="15.75" x14ac:dyDescent="0.25">
      <c r="A16" s="49" t="s">
        <v>11</v>
      </c>
      <c r="B16" s="122">
        <v>32</v>
      </c>
      <c r="C16" s="17" t="s">
        <v>55</v>
      </c>
      <c r="D16" s="16" t="s">
        <v>13</v>
      </c>
      <c r="E16" s="116">
        <v>416329.6596482367</v>
      </c>
      <c r="F16" s="116">
        <v>17621.547235180802</v>
      </c>
      <c r="G16" s="116">
        <f t="shared" si="0"/>
        <v>398708.1124130559</v>
      </c>
      <c r="H16" s="51">
        <v>28959.093802376683</v>
      </c>
      <c r="I16" s="66">
        <v>1732.9199999999983</v>
      </c>
      <c r="J16" s="50">
        <f t="shared" si="1"/>
        <v>13.767976136750999</v>
      </c>
      <c r="K16" s="71">
        <f t="shared" si="2"/>
        <v>0.64977334729784397</v>
      </c>
      <c r="L16" s="72">
        <f t="shared" si="3"/>
        <v>16.71115446897532</v>
      </c>
      <c r="M16" s="54"/>
    </row>
    <row r="17" spans="1:13" ht="15.75" x14ac:dyDescent="0.25">
      <c r="A17" s="49" t="s">
        <v>11</v>
      </c>
      <c r="B17" s="122">
        <v>32</v>
      </c>
      <c r="C17" s="17" t="s">
        <v>55</v>
      </c>
      <c r="D17" s="16" t="s">
        <v>14</v>
      </c>
      <c r="E17" s="116">
        <v>411127.16843334725</v>
      </c>
      <c r="F17" s="116">
        <v>14877.569815158286</v>
      </c>
      <c r="G17" s="116">
        <f t="shared" si="0"/>
        <v>396249.59861818899</v>
      </c>
      <c r="H17" s="51">
        <v>24946.559209383297</v>
      </c>
      <c r="I17" s="66">
        <v>1668.0300000000025</v>
      </c>
      <c r="J17" s="50">
        <f t="shared" si="1"/>
        <v>15.883937952819773</v>
      </c>
      <c r="K17" s="71">
        <f t="shared" si="2"/>
        <v>0.63672782829859598</v>
      </c>
      <c r="L17" s="72">
        <f t="shared" si="3"/>
        <v>14.955701761588976</v>
      </c>
      <c r="M17" s="54"/>
    </row>
    <row r="18" spans="1:13" ht="15.75" x14ac:dyDescent="0.25">
      <c r="A18" s="49" t="s">
        <v>11</v>
      </c>
      <c r="B18" s="122">
        <v>39</v>
      </c>
      <c r="C18" s="17" t="s">
        <v>55</v>
      </c>
      <c r="D18" s="16" t="s">
        <v>12</v>
      </c>
      <c r="E18" s="116">
        <v>74786.883273715473</v>
      </c>
      <c r="F18" s="116">
        <v>8881.0303143355432</v>
      </c>
      <c r="G18" s="116">
        <f t="shared" si="0"/>
        <v>65905.852959379932</v>
      </c>
      <c r="H18" s="51">
        <v>9180.4337616023677</v>
      </c>
      <c r="I18" s="66">
        <v>166.37999999999977</v>
      </c>
      <c r="J18" s="50">
        <f t="shared" si="1"/>
        <v>7.1789476043097791</v>
      </c>
      <c r="K18" s="71">
        <f t="shared" si="2"/>
        <v>0.43951937493340648</v>
      </c>
      <c r="L18" s="72">
        <f t="shared" si="3"/>
        <v>55.177507883173341</v>
      </c>
      <c r="M18" s="54"/>
    </row>
    <row r="19" spans="1:13" ht="15.75" x14ac:dyDescent="0.25">
      <c r="A19" s="49" t="s">
        <v>11</v>
      </c>
      <c r="B19" s="122">
        <v>46</v>
      </c>
      <c r="C19" s="17" t="s">
        <v>55</v>
      </c>
      <c r="D19" s="16" t="s">
        <v>12</v>
      </c>
      <c r="E19" s="116">
        <v>2789416.9530615369</v>
      </c>
      <c r="F19" s="116">
        <v>118053.13143789642</v>
      </c>
      <c r="G19" s="116">
        <f t="shared" si="0"/>
        <v>2671363.8216236406</v>
      </c>
      <c r="H19" s="51">
        <v>120991.77780945125</v>
      </c>
      <c r="I19" s="66">
        <v>12283.920000000004</v>
      </c>
      <c r="J19" s="50">
        <f t="shared" si="1"/>
        <v>22.078887259849548</v>
      </c>
      <c r="K19" s="71">
        <f t="shared" si="2"/>
        <v>1.3517439132510882</v>
      </c>
      <c r="L19" s="72">
        <f t="shared" si="3"/>
        <v>9.8496064618990697</v>
      </c>
      <c r="M19" s="54"/>
    </row>
    <row r="20" spans="1:13" ht="15.75" x14ac:dyDescent="0.25">
      <c r="A20" s="49" t="s">
        <v>11</v>
      </c>
      <c r="B20" s="122">
        <v>46</v>
      </c>
      <c r="C20" s="17" t="s">
        <v>55</v>
      </c>
      <c r="D20" s="16" t="s">
        <v>13</v>
      </c>
      <c r="E20" s="116">
        <v>464814.20191004477</v>
      </c>
      <c r="F20" s="116">
        <v>9613.3751896269005</v>
      </c>
      <c r="G20" s="116">
        <f t="shared" si="0"/>
        <v>455200.82672041788</v>
      </c>
      <c r="H20" s="51">
        <v>14144.979676489431</v>
      </c>
      <c r="I20" s="66">
        <v>2102.2200000000007</v>
      </c>
      <c r="J20" s="50">
        <f t="shared" si="1"/>
        <v>32.181087363244046</v>
      </c>
      <c r="K20" s="71">
        <f t="shared" si="2"/>
        <v>1.5187717241812362</v>
      </c>
      <c r="L20" s="72">
        <f t="shared" si="3"/>
        <v>6.7285915253824173</v>
      </c>
      <c r="M20" s="54"/>
    </row>
    <row r="21" spans="1:13" ht="15.75" x14ac:dyDescent="0.25">
      <c r="A21" s="49" t="s">
        <v>11</v>
      </c>
      <c r="B21" s="122">
        <v>46</v>
      </c>
      <c r="C21" s="17" t="s">
        <v>55</v>
      </c>
      <c r="D21" s="16" t="s">
        <v>14</v>
      </c>
      <c r="E21" s="116">
        <v>417283.36393952544</v>
      </c>
      <c r="F21" s="116">
        <v>6919.0424043971479</v>
      </c>
      <c r="G21" s="116">
        <f t="shared" si="0"/>
        <v>410364.32153512829</v>
      </c>
      <c r="H21" s="51">
        <v>10581.18550372039</v>
      </c>
      <c r="I21" s="66">
        <v>1742.159999999998</v>
      </c>
      <c r="J21" s="50">
        <f t="shared" si="1"/>
        <v>38.782452248932074</v>
      </c>
      <c r="K21" s="71">
        <f t="shared" si="2"/>
        <v>1.5546438590924347</v>
      </c>
      <c r="L21" s="72">
        <f t="shared" si="3"/>
        <v>6.0736014509117426</v>
      </c>
      <c r="M21" s="54"/>
    </row>
    <row r="22" spans="1:13" ht="15.75" x14ac:dyDescent="0.25">
      <c r="A22" s="49" t="s">
        <v>11</v>
      </c>
      <c r="B22" s="122">
        <v>65</v>
      </c>
      <c r="C22" s="17" t="s">
        <v>55</v>
      </c>
      <c r="D22" s="16" t="s">
        <v>12</v>
      </c>
      <c r="E22" s="116">
        <v>2696696.6554615158</v>
      </c>
      <c r="F22" s="116">
        <v>86100.557895098827</v>
      </c>
      <c r="G22" s="116">
        <f t="shared" si="0"/>
        <v>2610596.097566417</v>
      </c>
      <c r="H22" s="51">
        <v>123085.52108659927</v>
      </c>
      <c r="I22" s="66">
        <v>10424.949999999961</v>
      </c>
      <c r="J22" s="50">
        <f t="shared" si="1"/>
        <v>21.209611614104311</v>
      </c>
      <c r="K22" s="71">
        <f>+IF(D22="Weekday",J22/$G$41,IF(D22="Saturday",J22/$G$42,IF(D22="Sunday",J22/$G$43,"NA")))</f>
        <v>1.29852392760397</v>
      </c>
      <c r="L22" s="72">
        <f t="shared" si="3"/>
        <v>11.806821240063476</v>
      </c>
      <c r="M22" s="54"/>
    </row>
    <row r="23" spans="1:13" ht="15.75" x14ac:dyDescent="0.25">
      <c r="A23" s="49" t="s">
        <v>11</v>
      </c>
      <c r="B23" s="122">
        <v>65</v>
      </c>
      <c r="C23" s="17" t="s">
        <v>55</v>
      </c>
      <c r="D23" s="16" t="s">
        <v>13</v>
      </c>
      <c r="E23" s="116">
        <v>517079.25542724913</v>
      </c>
      <c r="F23" s="116">
        <v>12130.220641566293</v>
      </c>
      <c r="G23" s="116">
        <f t="shared" si="0"/>
        <v>504949.03478568286</v>
      </c>
      <c r="H23" s="51">
        <v>18868.682631661148</v>
      </c>
      <c r="I23" s="66">
        <v>2017.4500000000016</v>
      </c>
      <c r="J23" s="50">
        <f t="shared" si="1"/>
        <v>26.761223591645546</v>
      </c>
      <c r="K23" s="71">
        <f t="shared" si="2"/>
        <v>1.2629837281976137</v>
      </c>
      <c r="L23" s="72">
        <f t="shared" si="3"/>
        <v>9.3527386709267297</v>
      </c>
      <c r="M23" s="54"/>
    </row>
    <row r="24" spans="1:13" ht="15.75" x14ac:dyDescent="0.25">
      <c r="A24" s="49" t="s">
        <v>11</v>
      </c>
      <c r="B24" s="122">
        <v>65</v>
      </c>
      <c r="C24" s="17" t="s">
        <v>55</v>
      </c>
      <c r="D24" s="16" t="s">
        <v>14</v>
      </c>
      <c r="E24" s="116">
        <v>575437.03851757827</v>
      </c>
      <c r="F24" s="116">
        <v>11251.95869403777</v>
      </c>
      <c r="G24" s="116">
        <f t="shared" si="0"/>
        <v>564185.07982354052</v>
      </c>
      <c r="H24" s="51">
        <v>17004.421797260766</v>
      </c>
      <c r="I24" s="66">
        <v>2104.6400000000021</v>
      </c>
      <c r="J24" s="50">
        <f t="shared" si="1"/>
        <v>33.17872765979169</v>
      </c>
      <c r="K24" s="71">
        <f t="shared" si="2"/>
        <v>1.330011441198018</v>
      </c>
      <c r="L24" s="72">
        <f t="shared" si="3"/>
        <v>8.0794918832963116</v>
      </c>
      <c r="M24" s="54"/>
    </row>
    <row r="25" spans="1:13" ht="15.75" x14ac:dyDescent="0.25">
      <c r="A25" s="49" t="s">
        <v>15</v>
      </c>
      <c r="B25" s="122">
        <v>80</v>
      </c>
      <c r="C25" s="17" t="s">
        <v>55</v>
      </c>
      <c r="D25" s="17" t="s">
        <v>12</v>
      </c>
      <c r="E25" s="116">
        <v>353771</v>
      </c>
      <c r="F25" s="116">
        <v>41945</v>
      </c>
      <c r="G25" s="116">
        <f t="shared" si="0"/>
        <v>311826</v>
      </c>
      <c r="H25" s="51">
        <v>43632</v>
      </c>
      <c r="I25" s="68">
        <v>3468</v>
      </c>
      <c r="J25" s="50">
        <f t="shared" si="1"/>
        <v>7.1467271727172719</v>
      </c>
      <c r="K25" s="71">
        <f t="shared" si="2"/>
        <v>0.4375467314856229</v>
      </c>
      <c r="L25" s="72">
        <f t="shared" si="3"/>
        <v>12.581314878892734</v>
      </c>
      <c r="M25" s="54"/>
    </row>
    <row r="26" spans="1:13" ht="15.75" x14ac:dyDescent="0.25">
      <c r="A26" s="49" t="s">
        <v>15</v>
      </c>
      <c r="B26" s="122">
        <v>80</v>
      </c>
      <c r="C26" s="17" t="s">
        <v>55</v>
      </c>
      <c r="D26" s="17" t="s">
        <v>13</v>
      </c>
      <c r="E26" s="116">
        <v>72303</v>
      </c>
      <c r="F26" s="116">
        <v>6294</v>
      </c>
      <c r="G26" s="116">
        <f t="shared" si="0"/>
        <v>66009</v>
      </c>
      <c r="H26" s="51">
        <v>8152</v>
      </c>
      <c r="I26" s="68">
        <v>706</v>
      </c>
      <c r="J26" s="50">
        <f t="shared" si="1"/>
        <v>8.0972767419038281</v>
      </c>
      <c r="K26" s="71">
        <f t="shared" si="2"/>
        <v>0.38214727860687786</v>
      </c>
      <c r="L26" s="72">
        <f t="shared" si="3"/>
        <v>11.546742209631729</v>
      </c>
      <c r="M26" s="54"/>
    </row>
    <row r="27" spans="1:13" ht="15.75" x14ac:dyDescent="0.25">
      <c r="A27" s="49" t="s">
        <v>15</v>
      </c>
      <c r="B27" s="122">
        <v>80</v>
      </c>
      <c r="C27" s="17" t="s">
        <v>55</v>
      </c>
      <c r="D27" s="17" t="s">
        <v>14</v>
      </c>
      <c r="E27" s="116">
        <v>42118</v>
      </c>
      <c r="F27" s="116">
        <v>5080</v>
      </c>
      <c r="G27" s="116">
        <f t="shared" si="0"/>
        <v>37038</v>
      </c>
      <c r="H27" s="51">
        <v>5389</v>
      </c>
      <c r="I27" s="68">
        <v>411</v>
      </c>
      <c r="J27" s="50">
        <f t="shared" si="1"/>
        <v>6.8728892187789938</v>
      </c>
      <c r="K27" s="71">
        <f t="shared" si="2"/>
        <v>0.27550849414097034</v>
      </c>
      <c r="L27" s="72">
        <f t="shared" si="3"/>
        <v>13.111922141119221</v>
      </c>
      <c r="M27" s="54"/>
    </row>
    <row r="28" spans="1:13" ht="15.75" x14ac:dyDescent="0.25">
      <c r="A28" s="49" t="s">
        <v>15</v>
      </c>
      <c r="B28" s="122">
        <v>83</v>
      </c>
      <c r="C28" s="17" t="s">
        <v>55</v>
      </c>
      <c r="D28" s="17" t="s">
        <v>12</v>
      </c>
      <c r="E28" s="116">
        <v>570199</v>
      </c>
      <c r="F28" s="116">
        <v>37700</v>
      </c>
      <c r="G28" s="116">
        <f t="shared" si="0"/>
        <v>532499</v>
      </c>
      <c r="H28" s="51">
        <v>37068</v>
      </c>
      <c r="I28" s="68">
        <v>7147</v>
      </c>
      <c r="J28" s="50">
        <f t="shared" si="1"/>
        <v>14.365463472536959</v>
      </c>
      <c r="K28" s="71">
        <f t="shared" si="2"/>
        <v>0.87950210449894739</v>
      </c>
      <c r="L28" s="72">
        <f t="shared" si="3"/>
        <v>5.1865118231425775</v>
      </c>
      <c r="M28" s="54"/>
    </row>
    <row r="29" spans="1:13" ht="15.75" x14ac:dyDescent="0.25">
      <c r="A29" s="49" t="s">
        <v>15</v>
      </c>
      <c r="B29" s="122">
        <v>83</v>
      </c>
      <c r="C29" s="17" t="s">
        <v>55</v>
      </c>
      <c r="D29" s="17" t="s">
        <v>13</v>
      </c>
      <c r="E29" s="116">
        <v>108909</v>
      </c>
      <c r="F29" s="116">
        <v>4881</v>
      </c>
      <c r="G29" s="116">
        <f t="shared" si="0"/>
        <v>104028</v>
      </c>
      <c r="H29" s="51">
        <v>5384</v>
      </c>
      <c r="I29" s="68">
        <v>1292</v>
      </c>
      <c r="J29" s="50">
        <f t="shared" si="1"/>
        <v>19.321693907875186</v>
      </c>
      <c r="K29" s="71">
        <f t="shared" si="2"/>
        <v>0.9118785216711679</v>
      </c>
      <c r="L29" s="72">
        <f t="shared" si="3"/>
        <v>4.1671826625386998</v>
      </c>
      <c r="M29" s="54"/>
    </row>
    <row r="30" spans="1:13" ht="15.75" x14ac:dyDescent="0.25">
      <c r="A30" s="49" t="s">
        <v>15</v>
      </c>
      <c r="B30" s="122">
        <v>83</v>
      </c>
      <c r="C30" s="17" t="s">
        <v>55</v>
      </c>
      <c r="D30" s="17" t="s">
        <v>14</v>
      </c>
      <c r="E30" s="116">
        <v>117258</v>
      </c>
      <c r="F30" s="116">
        <v>3935</v>
      </c>
      <c r="G30" s="116">
        <f t="shared" si="0"/>
        <v>113323</v>
      </c>
      <c r="H30" s="51">
        <v>4986</v>
      </c>
      <c r="I30" s="68">
        <v>1386</v>
      </c>
      <c r="J30" s="50">
        <f t="shared" si="1"/>
        <v>22.728239069394306</v>
      </c>
      <c r="K30" s="71">
        <f t="shared" si="2"/>
        <v>0.9110903320506657</v>
      </c>
      <c r="L30" s="72">
        <f t="shared" si="3"/>
        <v>3.5974025974025974</v>
      </c>
      <c r="M30" s="54"/>
    </row>
    <row r="31" spans="1:13" ht="15.75" x14ac:dyDescent="0.25">
      <c r="A31" s="49" t="s">
        <v>15</v>
      </c>
      <c r="B31" s="122">
        <v>84</v>
      </c>
      <c r="C31" s="17" t="s">
        <v>55</v>
      </c>
      <c r="D31" s="17" t="s">
        <v>12</v>
      </c>
      <c r="E31" s="116">
        <v>758142</v>
      </c>
      <c r="F31" s="116">
        <v>36130</v>
      </c>
      <c r="G31" s="116">
        <f t="shared" si="0"/>
        <v>722012</v>
      </c>
      <c r="H31" s="51">
        <v>38911</v>
      </c>
      <c r="I31" s="68">
        <v>7901</v>
      </c>
      <c r="J31" s="50">
        <f t="shared" si="1"/>
        <v>18.555472745496132</v>
      </c>
      <c r="K31" s="71">
        <f t="shared" si="2"/>
        <v>1.1360285980912144</v>
      </c>
      <c r="L31" s="72">
        <f t="shared" si="3"/>
        <v>4.9248196430831541</v>
      </c>
      <c r="M31" s="54"/>
    </row>
    <row r="32" spans="1:13" ht="15.75" x14ac:dyDescent="0.25">
      <c r="A32" s="49" t="s">
        <v>15</v>
      </c>
      <c r="B32" s="122">
        <v>84</v>
      </c>
      <c r="C32" s="17" t="s">
        <v>55</v>
      </c>
      <c r="D32" s="17" t="s">
        <v>13</v>
      </c>
      <c r="E32" s="116">
        <v>149252</v>
      </c>
      <c r="F32" s="116">
        <v>4670</v>
      </c>
      <c r="G32" s="116">
        <f t="shared" si="0"/>
        <v>144582</v>
      </c>
      <c r="H32" s="51">
        <v>5030</v>
      </c>
      <c r="I32" s="68">
        <v>1505</v>
      </c>
      <c r="J32" s="50">
        <f t="shared" si="1"/>
        <v>28.743936381709741</v>
      </c>
      <c r="K32" s="71">
        <f t="shared" si="2"/>
        <v>1.3565569530154102</v>
      </c>
      <c r="L32" s="72">
        <f t="shared" si="3"/>
        <v>3.3421926910299002</v>
      </c>
      <c r="M32" s="54"/>
    </row>
    <row r="33" spans="1:13" ht="15.75" x14ac:dyDescent="0.25">
      <c r="A33" s="49" t="s">
        <v>15</v>
      </c>
      <c r="B33" s="122">
        <v>84</v>
      </c>
      <c r="C33" s="17" t="s">
        <v>55</v>
      </c>
      <c r="D33" s="17" t="s">
        <v>14</v>
      </c>
      <c r="E33" s="116">
        <v>122238</v>
      </c>
      <c r="F33" s="116">
        <v>2848</v>
      </c>
      <c r="G33" s="116">
        <f t="shared" si="0"/>
        <v>119390</v>
      </c>
      <c r="H33" s="51">
        <v>3703</v>
      </c>
      <c r="I33" s="68">
        <v>1194</v>
      </c>
      <c r="J33" s="50">
        <f t="shared" si="1"/>
        <v>32.241425870915471</v>
      </c>
      <c r="K33" s="71">
        <f t="shared" si="2"/>
        <v>1.2924385084489576</v>
      </c>
      <c r="L33" s="72">
        <f t="shared" si="3"/>
        <v>3.1013400335008376</v>
      </c>
      <c r="M33" s="54"/>
    </row>
    <row r="34" spans="1:13" ht="15.75" x14ac:dyDescent="0.25">
      <c r="A34" s="49" t="s">
        <v>15</v>
      </c>
      <c r="B34" s="122">
        <v>87</v>
      </c>
      <c r="C34" s="17" t="s">
        <v>55</v>
      </c>
      <c r="D34" s="17" t="s">
        <v>12</v>
      </c>
      <c r="E34" s="116">
        <v>1123460</v>
      </c>
      <c r="F34" s="116">
        <v>85070</v>
      </c>
      <c r="G34" s="116">
        <f t="shared" si="0"/>
        <v>1038390</v>
      </c>
      <c r="H34" s="51">
        <v>80850</v>
      </c>
      <c r="I34" s="68">
        <v>11282</v>
      </c>
      <c r="J34" s="50">
        <f t="shared" si="1"/>
        <v>12.843413729128015</v>
      </c>
      <c r="K34" s="71">
        <f t="shared" si="2"/>
        <v>0.78631708787630983</v>
      </c>
      <c r="L34" s="72">
        <f t="shared" si="3"/>
        <v>7.1662825740117002</v>
      </c>
      <c r="M34" s="54"/>
    </row>
    <row r="35" spans="1:13" ht="15.75" x14ac:dyDescent="0.25">
      <c r="A35" s="49" t="s">
        <v>15</v>
      </c>
      <c r="B35" s="122">
        <v>87</v>
      </c>
      <c r="C35" s="17" t="s">
        <v>55</v>
      </c>
      <c r="D35" s="17" t="s">
        <v>13</v>
      </c>
      <c r="E35" s="116">
        <v>199051</v>
      </c>
      <c r="F35" s="116">
        <v>8620</v>
      </c>
      <c r="G35" s="116">
        <f t="shared" si="0"/>
        <v>190431</v>
      </c>
      <c r="H35" s="51">
        <v>9466</v>
      </c>
      <c r="I35" s="68">
        <v>1998</v>
      </c>
      <c r="J35" s="50">
        <f t="shared" si="1"/>
        <v>20.117367420240861</v>
      </c>
      <c r="K35" s="71">
        <f t="shared" si="2"/>
        <v>0.94942996978168748</v>
      </c>
      <c r="L35" s="72">
        <f t="shared" si="3"/>
        <v>4.7377377377377377</v>
      </c>
      <c r="M35" s="54"/>
    </row>
    <row r="36" spans="1:13" ht="15.75" x14ac:dyDescent="0.25">
      <c r="A36" s="49" t="s">
        <v>15</v>
      </c>
      <c r="B36" s="122">
        <v>87</v>
      </c>
      <c r="C36" s="17" t="s">
        <v>55</v>
      </c>
      <c r="D36" s="17" t="s">
        <v>14</v>
      </c>
      <c r="E36" s="116">
        <v>214123</v>
      </c>
      <c r="F36" s="116">
        <v>6283</v>
      </c>
      <c r="G36" s="116">
        <f t="shared" si="0"/>
        <v>207840</v>
      </c>
      <c r="H36" s="51">
        <v>8214</v>
      </c>
      <c r="I36" s="68">
        <v>2162</v>
      </c>
      <c r="J36" s="50">
        <f t="shared" si="1"/>
        <v>25.303140978816653</v>
      </c>
      <c r="K36" s="71">
        <f t="shared" si="2"/>
        <v>1.0143085456786878</v>
      </c>
      <c r="L36" s="72">
        <f t="shared" si="3"/>
        <v>3.7992599444958373</v>
      </c>
      <c r="M36" s="54"/>
    </row>
    <row r="37" spans="1:13" ht="16.5" thickBot="1" x14ac:dyDescent="0.3">
      <c r="A37" s="57" t="s">
        <v>11</v>
      </c>
      <c r="B37" s="121">
        <v>129</v>
      </c>
      <c r="C37" s="59" t="s">
        <v>55</v>
      </c>
      <c r="D37" s="58" t="s">
        <v>12</v>
      </c>
      <c r="E37" s="117">
        <v>46055.683850900437</v>
      </c>
      <c r="F37" s="117">
        <v>533.97041594163522</v>
      </c>
      <c r="G37" s="117">
        <f t="shared" si="0"/>
        <v>45521.713434958801</v>
      </c>
      <c r="H37" s="61">
        <v>2591.3339203334986</v>
      </c>
      <c r="I37" s="69">
        <v>88.5</v>
      </c>
      <c r="J37" s="60">
        <f t="shared" si="1"/>
        <v>17.56690370073968</v>
      </c>
      <c r="K37" s="73">
        <f t="shared" si="2"/>
        <v>1.0755050683792788</v>
      </c>
      <c r="L37" s="74">
        <f t="shared" si="3"/>
        <v>29.280609269305067</v>
      </c>
      <c r="M37" s="65"/>
    </row>
    <row r="39" spans="1:13" ht="15.75" thickBot="1" x14ac:dyDescent="0.3"/>
    <row r="40" spans="1:13" ht="36" x14ac:dyDescent="0.25">
      <c r="F40" s="115" t="s">
        <v>66</v>
      </c>
      <c r="G40" s="103" t="s">
        <v>48</v>
      </c>
      <c r="H40" s="103" t="s">
        <v>49</v>
      </c>
      <c r="I40" s="103" t="s">
        <v>50</v>
      </c>
      <c r="J40" s="104" t="s">
        <v>51</v>
      </c>
    </row>
    <row r="41" spans="1:13" x14ac:dyDescent="0.25">
      <c r="F41" s="49" t="s">
        <v>12</v>
      </c>
      <c r="G41" s="92">
        <f>AVERAGEIF($D$5:$D$37,"Weekday",J5:J37)</f>
        <v>16.333631720780211</v>
      </c>
      <c r="H41" s="93">
        <f>G41*1.2</f>
        <v>19.600358064936252</v>
      </c>
      <c r="I41" s="94">
        <f>G41*1.35</f>
        <v>22.050402823053286</v>
      </c>
      <c r="J41" s="95">
        <f>G41*1.6</f>
        <v>26.133810753248341</v>
      </c>
    </row>
    <row r="42" spans="1:13" x14ac:dyDescent="0.25">
      <c r="F42" s="49" t="s">
        <v>13</v>
      </c>
      <c r="G42" s="92">
        <f>AVERAGEIF($D$5:$D$37,"Saturday",J5:J37)</f>
        <v>21.188890239968579</v>
      </c>
      <c r="H42" s="93">
        <f>G42*1.2</f>
        <v>25.426668287962293</v>
      </c>
      <c r="I42" s="94">
        <f>G42*1.35</f>
        <v>28.605001823957583</v>
      </c>
      <c r="J42" s="95">
        <f>G42*1.6</f>
        <v>33.902224383949729</v>
      </c>
    </row>
    <row r="43" spans="1:13" ht="15.75" thickBot="1" x14ac:dyDescent="0.3">
      <c r="F43" s="57" t="s">
        <v>14</v>
      </c>
      <c r="G43" s="87">
        <f>AVERAGEIF($D$5:$D$37,"Sunday",J5:J37)</f>
        <v>24.946197176999995</v>
      </c>
      <c r="H43" s="96">
        <f>G43*1.2</f>
        <v>29.935436612399993</v>
      </c>
      <c r="I43" s="97">
        <f>G43*1.35</f>
        <v>33.677366188949996</v>
      </c>
      <c r="J43" s="98">
        <f>G43*1.6</f>
        <v>39.913915483199993</v>
      </c>
    </row>
  </sheetData>
  <mergeCells count="1">
    <mergeCell ref="A2:M2"/>
  </mergeCells>
  <conditionalFormatting sqref="K1">
    <cfRule type="cellIs" dxfId="69" priority="5" operator="greaterThan">
      <formula>1.6</formula>
    </cfRule>
  </conditionalFormatting>
  <conditionalFormatting sqref="K5:K37">
    <cfRule type="cellIs" dxfId="68" priority="2" operator="greaterThan">
      <formula>1.6</formula>
    </cfRule>
    <cfRule type="cellIs" dxfId="67" priority="3" operator="between">
      <formula>1.35</formula>
      <formula>1.6</formula>
    </cfRule>
    <cfRule type="cellIs" dxfId="66" priority="4" operator="between">
      <formula>1.2</formula>
      <formula>1.35</formula>
    </cfRule>
  </conditionalFormatting>
  <conditionalFormatting sqref="L5:L37">
    <cfRule type="cellIs" dxfId="65" priority="1" operator="lessThan">
      <formula>15</formula>
    </cfRule>
  </conditionalFormatting>
  <pageMargins left="0.7" right="0.7" top="0.75" bottom="0.75" header="0.3" footer="0.3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7A22-2B54-48D2-B3B3-F7FD71CEB8C4}">
  <sheetPr>
    <pageSetUpPr fitToPage="1"/>
  </sheetPr>
  <dimension ref="A1:Q90"/>
  <sheetViews>
    <sheetView workbookViewId="0">
      <selection activeCell="H16" sqref="H16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8" width="11.7109375" customWidth="1"/>
    <col min="9" max="9" width="11.7109375" style="7" customWidth="1"/>
    <col min="10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  <col min="16" max="16" width="13.85546875" bestFit="1" customWidth="1"/>
  </cols>
  <sheetData>
    <row r="1" spans="1:17" ht="18.75" x14ac:dyDescent="0.3">
      <c r="A1" s="40" t="s">
        <v>57</v>
      </c>
    </row>
    <row r="2" spans="1:17" ht="46.5" x14ac:dyDescent="0.7">
      <c r="A2" s="123" t="s">
        <v>78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7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7" ht="15.75" x14ac:dyDescent="0.25">
      <c r="A5" s="49" t="s">
        <v>15</v>
      </c>
      <c r="B5" s="122">
        <v>219</v>
      </c>
      <c r="C5" s="17" t="s">
        <v>17</v>
      </c>
      <c r="D5" s="19" t="s">
        <v>12</v>
      </c>
      <c r="E5" s="119">
        <v>1028905</v>
      </c>
      <c r="F5" s="119">
        <v>69312</v>
      </c>
      <c r="G5" s="119">
        <f t="shared" ref="G5:G36" si="0">E5-F5</f>
        <v>959593</v>
      </c>
      <c r="H5" s="21">
        <v>68254</v>
      </c>
      <c r="I5" s="21">
        <v>9818</v>
      </c>
      <c r="J5" s="20">
        <f t="shared" ref="J5:J36" si="1">G5/H5</f>
        <v>14.059146716675945</v>
      </c>
      <c r="K5" s="75">
        <f>+IF(D5="Weekday",J5/$G$88,IF(D5="Saturday",J5/$G$89,IF(D5="Sunday",J5/$G$90, "NA")))</f>
        <v>0.56950838270768855</v>
      </c>
      <c r="L5" s="22">
        <f t="shared" ref="L5:L36" si="2">H5/I5</f>
        <v>6.9519250356488085</v>
      </c>
      <c r="M5" s="54"/>
    </row>
    <row r="6" spans="1:17" ht="15.75" x14ac:dyDescent="0.25">
      <c r="A6" s="49" t="s">
        <v>15</v>
      </c>
      <c r="B6" s="122">
        <v>219</v>
      </c>
      <c r="C6" s="17" t="s">
        <v>17</v>
      </c>
      <c r="D6" s="19" t="s">
        <v>13</v>
      </c>
      <c r="E6" s="119">
        <v>130741</v>
      </c>
      <c r="F6" s="119">
        <v>7930</v>
      </c>
      <c r="G6" s="119">
        <f t="shared" si="0"/>
        <v>122811</v>
      </c>
      <c r="H6" s="21">
        <v>8506</v>
      </c>
      <c r="I6" s="21">
        <v>1269</v>
      </c>
      <c r="J6" s="20">
        <f t="shared" si="1"/>
        <v>14.43816129790736</v>
      </c>
      <c r="K6" s="75">
        <f t="shared" ref="K6:K69" si="3">+IF(D6="Weekday",J6/$G$88,IF(D6="Saturday",J6/$G$89,IF(D6="Sunday",J6/$G$90, "NA")))</f>
        <v>0.35841594650183795</v>
      </c>
      <c r="L6" s="22">
        <f t="shared" si="2"/>
        <v>6.7029156816390856</v>
      </c>
      <c r="M6" s="54"/>
    </row>
    <row r="7" spans="1:17" ht="15.75" x14ac:dyDescent="0.25">
      <c r="A7" s="49" t="s">
        <v>15</v>
      </c>
      <c r="B7" s="122">
        <v>223</v>
      </c>
      <c r="C7" s="17" t="s">
        <v>17</v>
      </c>
      <c r="D7" s="19" t="s">
        <v>12</v>
      </c>
      <c r="E7" s="119">
        <v>71468</v>
      </c>
      <c r="F7" s="119">
        <v>7486</v>
      </c>
      <c r="G7" s="119">
        <f t="shared" si="0"/>
        <v>63982</v>
      </c>
      <c r="H7" s="21">
        <v>6098</v>
      </c>
      <c r="I7" s="21">
        <v>614</v>
      </c>
      <c r="J7" s="20">
        <f t="shared" si="1"/>
        <v>10.492292554936045</v>
      </c>
      <c r="K7" s="75">
        <f t="shared" si="3"/>
        <v>0.42502213571538466</v>
      </c>
      <c r="L7" s="22">
        <f t="shared" si="2"/>
        <v>9.9315960912052113</v>
      </c>
      <c r="M7" s="54"/>
    </row>
    <row r="8" spans="1:17" ht="15.75" x14ac:dyDescent="0.25">
      <c r="A8" s="49" t="s">
        <v>15</v>
      </c>
      <c r="B8" s="122">
        <v>225</v>
      </c>
      <c r="C8" s="17" t="s">
        <v>17</v>
      </c>
      <c r="D8" s="19" t="s">
        <v>12</v>
      </c>
      <c r="E8" s="119">
        <v>215634</v>
      </c>
      <c r="F8" s="119">
        <v>8071</v>
      </c>
      <c r="G8" s="119">
        <f t="shared" si="0"/>
        <v>207563</v>
      </c>
      <c r="H8" s="21">
        <v>10259</v>
      </c>
      <c r="I8" s="21">
        <v>1832</v>
      </c>
      <c r="J8" s="20">
        <f t="shared" si="1"/>
        <v>20.232283848328297</v>
      </c>
      <c r="K8" s="75">
        <f t="shared" si="3"/>
        <v>0.81957002691189174</v>
      </c>
      <c r="L8" s="22">
        <f t="shared" si="2"/>
        <v>5.5998908296943233</v>
      </c>
      <c r="M8" s="54"/>
    </row>
    <row r="9" spans="1:17" ht="15.75" x14ac:dyDescent="0.25">
      <c r="A9" s="49" t="s">
        <v>15</v>
      </c>
      <c r="B9" s="122">
        <v>225</v>
      </c>
      <c r="C9" s="17" t="s">
        <v>17</v>
      </c>
      <c r="D9" s="19" t="s">
        <v>13</v>
      </c>
      <c r="E9" s="119">
        <v>39427</v>
      </c>
      <c r="F9" s="119">
        <v>803</v>
      </c>
      <c r="G9" s="119">
        <f t="shared" si="0"/>
        <v>38624</v>
      </c>
      <c r="H9" s="21">
        <v>1282</v>
      </c>
      <c r="I9" s="21">
        <v>322</v>
      </c>
      <c r="J9" s="20">
        <f t="shared" si="1"/>
        <v>30.127925117004679</v>
      </c>
      <c r="K9" s="75">
        <f t="shared" si="3"/>
        <v>0.74790193669001459</v>
      </c>
      <c r="L9" s="22">
        <f t="shared" si="2"/>
        <v>3.981366459627329</v>
      </c>
      <c r="M9" s="54"/>
    </row>
    <row r="10" spans="1:17" ht="15.75" x14ac:dyDescent="0.25">
      <c r="A10" s="49" t="s">
        <v>15</v>
      </c>
      <c r="B10" s="122">
        <v>227</v>
      </c>
      <c r="C10" s="17" t="s">
        <v>17</v>
      </c>
      <c r="D10" s="19" t="s">
        <v>12</v>
      </c>
      <c r="E10" s="119">
        <v>229448</v>
      </c>
      <c r="F10" s="119">
        <v>8079</v>
      </c>
      <c r="G10" s="119">
        <f t="shared" si="0"/>
        <v>221369</v>
      </c>
      <c r="H10" s="21">
        <v>8580</v>
      </c>
      <c r="I10" s="21">
        <v>1812</v>
      </c>
      <c r="J10" s="20">
        <f t="shared" si="1"/>
        <v>25.800582750582752</v>
      </c>
      <c r="K10" s="75">
        <f t="shared" si="3"/>
        <v>1.045130864006969</v>
      </c>
      <c r="L10" s="22">
        <f t="shared" si="2"/>
        <v>4.7350993377483448</v>
      </c>
      <c r="M10" s="55"/>
      <c r="N10" s="34"/>
      <c r="O10" s="34"/>
      <c r="P10" s="34"/>
      <c r="Q10" s="34"/>
    </row>
    <row r="11" spans="1:17" ht="15.75" x14ac:dyDescent="0.25">
      <c r="A11" s="49" t="s">
        <v>15</v>
      </c>
      <c r="B11" s="122">
        <v>227</v>
      </c>
      <c r="C11" s="17" t="s">
        <v>17</v>
      </c>
      <c r="D11" s="19" t="s">
        <v>13</v>
      </c>
      <c r="E11" s="119">
        <v>39427</v>
      </c>
      <c r="F11" s="119">
        <v>693</v>
      </c>
      <c r="G11" s="119">
        <f t="shared" si="0"/>
        <v>38734</v>
      </c>
      <c r="H11" s="21">
        <v>755</v>
      </c>
      <c r="I11" s="21">
        <v>322</v>
      </c>
      <c r="J11" s="20">
        <f t="shared" si="1"/>
        <v>51.303311258278143</v>
      </c>
      <c r="K11" s="75">
        <f t="shared" si="3"/>
        <v>1.2735641667875861</v>
      </c>
      <c r="L11" s="22">
        <f t="shared" si="2"/>
        <v>2.3447204968944098</v>
      </c>
      <c r="M11" s="56"/>
      <c r="N11" s="36"/>
      <c r="O11" s="37"/>
      <c r="P11" s="36"/>
      <c r="Q11" s="38"/>
    </row>
    <row r="12" spans="1:17" ht="15.75" x14ac:dyDescent="0.25">
      <c r="A12" s="49" t="s">
        <v>11</v>
      </c>
      <c r="B12" s="122">
        <v>415</v>
      </c>
      <c r="C12" s="17" t="s">
        <v>17</v>
      </c>
      <c r="D12" s="76" t="s">
        <v>12</v>
      </c>
      <c r="E12" s="119">
        <v>14271.258459571382</v>
      </c>
      <c r="F12" s="119">
        <v>91.649585839930026</v>
      </c>
      <c r="G12" s="119">
        <f t="shared" si="0"/>
        <v>14179.608873731451</v>
      </c>
      <c r="H12" s="21">
        <v>378.30521502457475</v>
      </c>
      <c r="I12" s="21">
        <v>55.640000000000008</v>
      </c>
      <c r="J12" s="20">
        <f t="shared" si="1"/>
        <v>37.481928111433362</v>
      </c>
      <c r="K12" s="75">
        <f t="shared" si="3"/>
        <v>1.5183191903238946</v>
      </c>
      <c r="L12" s="22">
        <f t="shared" si="2"/>
        <v>6.7991591485365692</v>
      </c>
      <c r="M12" s="56"/>
      <c r="N12" s="36"/>
      <c r="O12" s="37"/>
      <c r="P12" s="36"/>
      <c r="Q12" s="38"/>
    </row>
    <row r="13" spans="1:17" ht="15.75" x14ac:dyDescent="0.25">
      <c r="A13" s="49" t="s">
        <v>18</v>
      </c>
      <c r="B13" s="122">
        <v>420</v>
      </c>
      <c r="C13" s="17" t="s">
        <v>17</v>
      </c>
      <c r="D13" s="19" t="s">
        <v>12</v>
      </c>
      <c r="E13" s="119">
        <v>393983.93726134498</v>
      </c>
      <c r="F13" s="119">
        <v>3387.800747733198</v>
      </c>
      <c r="G13" s="119">
        <f t="shared" si="0"/>
        <v>390596.13651361177</v>
      </c>
      <c r="H13" s="21">
        <v>5564</v>
      </c>
      <c r="I13" s="21">
        <v>2164.5759999999996</v>
      </c>
      <c r="J13" s="20">
        <f t="shared" si="1"/>
        <v>70.200599660965452</v>
      </c>
      <c r="K13" s="75">
        <f t="shared" si="3"/>
        <v>2.8436882254457987</v>
      </c>
      <c r="L13" s="22">
        <f t="shared" si="2"/>
        <v>2.5704803157754688</v>
      </c>
      <c r="M13" s="56"/>
      <c r="N13" s="36"/>
      <c r="O13" s="37"/>
      <c r="P13" s="36"/>
      <c r="Q13" s="35"/>
    </row>
    <row r="14" spans="1:17" ht="15.75" x14ac:dyDescent="0.25">
      <c r="A14" s="49" t="s">
        <v>18</v>
      </c>
      <c r="B14" s="122">
        <v>420</v>
      </c>
      <c r="C14" s="17" t="s">
        <v>17</v>
      </c>
      <c r="D14" s="19" t="s">
        <v>13</v>
      </c>
      <c r="E14" s="119">
        <v>67442.796049026394</v>
      </c>
      <c r="F14" s="119">
        <v>314.54571411183133</v>
      </c>
      <c r="G14" s="119">
        <f t="shared" si="0"/>
        <v>67128.25033491457</v>
      </c>
      <c r="H14" s="21">
        <v>502</v>
      </c>
      <c r="I14" s="21">
        <v>290.23199999999986</v>
      </c>
      <c r="J14" s="20">
        <f t="shared" si="1"/>
        <v>133.72161421297724</v>
      </c>
      <c r="K14" s="75">
        <f t="shared" si="3"/>
        <v>3.3195334182091769</v>
      </c>
      <c r="L14" s="22">
        <f t="shared" si="2"/>
        <v>1.7296507621489023</v>
      </c>
      <c r="M14" s="56"/>
      <c r="N14" s="36"/>
      <c r="O14" s="37"/>
      <c r="P14" s="36"/>
      <c r="Q14" s="35"/>
    </row>
    <row r="15" spans="1:17" ht="15.75" x14ac:dyDescent="0.25">
      <c r="A15" s="49" t="s">
        <v>18</v>
      </c>
      <c r="B15" s="122">
        <v>420</v>
      </c>
      <c r="C15" s="17" t="s">
        <v>17</v>
      </c>
      <c r="D15" s="19" t="s">
        <v>14</v>
      </c>
      <c r="E15" s="119">
        <v>72147.228105849121</v>
      </c>
      <c r="F15" s="119">
        <v>216.14891146409062</v>
      </c>
      <c r="G15" s="119">
        <f t="shared" si="0"/>
        <v>71931.079194385034</v>
      </c>
      <c r="H15" s="21">
        <v>477</v>
      </c>
      <c r="I15" s="21">
        <v>310.24799999999993</v>
      </c>
      <c r="J15" s="20">
        <f t="shared" si="1"/>
        <v>150.79890816432922</v>
      </c>
      <c r="K15" s="75">
        <f t="shared" si="3"/>
        <v>2.6090324260486479</v>
      </c>
      <c r="L15" s="22">
        <f t="shared" si="2"/>
        <v>1.5374796936644237</v>
      </c>
      <c r="M15" s="54"/>
    </row>
    <row r="16" spans="1:17" ht="15.75" x14ac:dyDescent="0.25">
      <c r="A16" s="49" t="s">
        <v>18</v>
      </c>
      <c r="B16" s="122">
        <v>421</v>
      </c>
      <c r="C16" s="17" t="s">
        <v>17</v>
      </c>
      <c r="D16" s="19" t="s">
        <v>12</v>
      </c>
      <c r="E16" s="119">
        <v>32994.595126271233</v>
      </c>
      <c r="F16" s="119">
        <v>398.31832352858095</v>
      </c>
      <c r="G16" s="119">
        <f t="shared" si="0"/>
        <v>32596.276802742654</v>
      </c>
      <c r="H16" s="21">
        <v>637</v>
      </c>
      <c r="I16" s="21">
        <v>257.71199999999999</v>
      </c>
      <c r="J16" s="20">
        <f t="shared" si="1"/>
        <v>51.171549140883286</v>
      </c>
      <c r="K16" s="75">
        <f t="shared" si="3"/>
        <v>2.0728588142055999</v>
      </c>
      <c r="L16" s="22">
        <f t="shared" si="2"/>
        <v>2.4717514124293785</v>
      </c>
      <c r="M16" s="54"/>
    </row>
    <row r="17" spans="1:13" ht="15.75" x14ac:dyDescent="0.25">
      <c r="A17" s="49" t="s">
        <v>18</v>
      </c>
      <c r="B17" s="122">
        <v>426</v>
      </c>
      <c r="C17" s="17" t="s">
        <v>17</v>
      </c>
      <c r="D17" s="19" t="s">
        <v>12</v>
      </c>
      <c r="E17" s="119">
        <v>40076.652445366017</v>
      </c>
      <c r="F17" s="119">
        <v>2977.3721857713649</v>
      </c>
      <c r="G17" s="119">
        <f t="shared" si="0"/>
        <v>37099.280259594649</v>
      </c>
      <c r="H17" s="21">
        <v>1603</v>
      </c>
      <c r="I17" s="21">
        <v>179.42399999999998</v>
      </c>
      <c r="J17" s="20">
        <f t="shared" si="1"/>
        <v>23.143655807607391</v>
      </c>
      <c r="K17" s="75">
        <f t="shared" si="3"/>
        <v>0.93750397905017413</v>
      </c>
      <c r="L17" s="22">
        <f t="shared" si="2"/>
        <v>8.9341448189762804</v>
      </c>
      <c r="M17" s="54"/>
    </row>
    <row r="18" spans="1:13" ht="15.75" x14ac:dyDescent="0.25">
      <c r="A18" s="49" t="s">
        <v>18</v>
      </c>
      <c r="B18" s="122">
        <v>436</v>
      </c>
      <c r="C18" s="17" t="s">
        <v>17</v>
      </c>
      <c r="D18" s="19" t="s">
        <v>12</v>
      </c>
      <c r="E18" s="119">
        <v>337721.2598358203</v>
      </c>
      <c r="F18" s="119">
        <v>14537.611357288864</v>
      </c>
      <c r="G18" s="119">
        <f t="shared" si="0"/>
        <v>323183.64847853145</v>
      </c>
      <c r="H18" s="21">
        <v>10419</v>
      </c>
      <c r="I18" s="21">
        <v>946.495</v>
      </c>
      <c r="J18" s="20">
        <f t="shared" si="1"/>
        <v>31.018682069155528</v>
      </c>
      <c r="K18" s="75">
        <f t="shared" si="3"/>
        <v>1.2565058047210875</v>
      </c>
      <c r="L18" s="22">
        <f t="shared" si="2"/>
        <v>11.007982081257692</v>
      </c>
      <c r="M18" s="54"/>
    </row>
    <row r="19" spans="1:13" ht="15.75" x14ac:dyDescent="0.25">
      <c r="A19" s="49" t="s">
        <v>18</v>
      </c>
      <c r="B19" s="122">
        <v>440</v>
      </c>
      <c r="C19" s="17" t="s">
        <v>17</v>
      </c>
      <c r="D19" s="19" t="s">
        <v>12</v>
      </c>
      <c r="E19" s="119">
        <v>1084916.6102368238</v>
      </c>
      <c r="F19" s="119">
        <v>15920.32070095684</v>
      </c>
      <c r="G19" s="119">
        <f t="shared" si="0"/>
        <v>1068996.2895358671</v>
      </c>
      <c r="H19" s="21">
        <v>19934</v>
      </c>
      <c r="I19" s="21">
        <v>5012.5529999999999</v>
      </c>
      <c r="J19" s="20">
        <f t="shared" si="1"/>
        <v>53.626782860232119</v>
      </c>
      <c r="K19" s="75">
        <f t="shared" si="3"/>
        <v>2.1723155033528299</v>
      </c>
      <c r="L19" s="22">
        <f t="shared" si="2"/>
        <v>3.9768158062368619</v>
      </c>
      <c r="M19" s="54"/>
    </row>
    <row r="20" spans="1:13" ht="15.75" x14ac:dyDescent="0.25">
      <c r="A20" s="49" t="s">
        <v>18</v>
      </c>
      <c r="B20" s="122">
        <v>440</v>
      </c>
      <c r="C20" s="17" t="s">
        <v>17</v>
      </c>
      <c r="D20" s="19" t="s">
        <v>13</v>
      </c>
      <c r="E20" s="119">
        <v>177458.39691442106</v>
      </c>
      <c r="F20" s="119">
        <v>1814.9554343225786</v>
      </c>
      <c r="G20" s="119">
        <f t="shared" si="0"/>
        <v>175643.44148009847</v>
      </c>
      <c r="H20" s="21">
        <v>2636</v>
      </c>
      <c r="I20" s="21">
        <v>827.64100000000019</v>
      </c>
      <c r="J20" s="20">
        <f t="shared" si="1"/>
        <v>66.632565053148127</v>
      </c>
      <c r="K20" s="75">
        <f t="shared" si="3"/>
        <v>1.654100780466472</v>
      </c>
      <c r="L20" s="22">
        <f t="shared" si="2"/>
        <v>3.184955796051669</v>
      </c>
      <c r="M20" s="54"/>
    </row>
    <row r="21" spans="1:13" ht="15.75" x14ac:dyDescent="0.25">
      <c r="A21" s="49" t="s">
        <v>18</v>
      </c>
      <c r="B21" s="122">
        <v>440</v>
      </c>
      <c r="C21" s="17" t="s">
        <v>17</v>
      </c>
      <c r="D21" s="19" t="s">
        <v>14</v>
      </c>
      <c r="E21" s="119">
        <v>190903.66222676635</v>
      </c>
      <c r="F21" s="119">
        <v>1437.9588807171804</v>
      </c>
      <c r="G21" s="119">
        <f t="shared" si="0"/>
        <v>189465.70334604918</v>
      </c>
      <c r="H21" s="21">
        <v>2372</v>
      </c>
      <c r="I21" s="21">
        <v>890.38900000000024</v>
      </c>
      <c r="J21" s="20">
        <f t="shared" si="1"/>
        <v>79.875928897997127</v>
      </c>
      <c r="K21" s="75">
        <f t="shared" si="3"/>
        <v>1.3819655002311653</v>
      </c>
      <c r="L21" s="22">
        <f t="shared" si="2"/>
        <v>2.6640041599795139</v>
      </c>
      <c r="M21" s="54"/>
    </row>
    <row r="22" spans="1:13" ht="15.75" x14ac:dyDescent="0.25">
      <c r="A22" s="49" t="s">
        <v>18</v>
      </c>
      <c r="B22" s="122">
        <v>442</v>
      </c>
      <c r="C22" s="17" t="s">
        <v>17</v>
      </c>
      <c r="D22" s="19" t="s">
        <v>12</v>
      </c>
      <c r="E22" s="119">
        <v>417766.30566558812</v>
      </c>
      <c r="F22" s="119">
        <v>7677.6013809690885</v>
      </c>
      <c r="G22" s="119">
        <f t="shared" si="0"/>
        <v>410088.70428461902</v>
      </c>
      <c r="H22" s="21">
        <v>8544</v>
      </c>
      <c r="I22" s="21">
        <v>2433.5969999999993</v>
      </c>
      <c r="J22" s="20">
        <f t="shared" si="1"/>
        <v>47.997273441551854</v>
      </c>
      <c r="K22" s="75">
        <f t="shared" si="3"/>
        <v>1.9442751486229435</v>
      </c>
      <c r="L22" s="22">
        <f t="shared" si="2"/>
        <v>3.5108524542066752</v>
      </c>
      <c r="M22" s="54"/>
    </row>
    <row r="23" spans="1:13" ht="15.75" x14ac:dyDescent="0.25">
      <c r="A23" s="49" t="s">
        <v>18</v>
      </c>
      <c r="B23" s="122">
        <v>442</v>
      </c>
      <c r="C23" s="17" t="s">
        <v>17</v>
      </c>
      <c r="D23" s="19" t="s">
        <v>13</v>
      </c>
      <c r="E23" s="119">
        <v>78843.970776730552</v>
      </c>
      <c r="F23" s="119">
        <v>735.65141367972751</v>
      </c>
      <c r="G23" s="119">
        <f t="shared" si="0"/>
        <v>78108.319363050818</v>
      </c>
      <c r="H23" s="21">
        <v>997</v>
      </c>
      <c r="I23" s="21">
        <v>383.81699999999984</v>
      </c>
      <c r="J23" s="20">
        <f t="shared" si="1"/>
        <v>78.343349411284677</v>
      </c>
      <c r="K23" s="75">
        <f t="shared" si="3"/>
        <v>1.9448117493630992</v>
      </c>
      <c r="L23" s="22">
        <f t="shared" si="2"/>
        <v>2.597592081643076</v>
      </c>
      <c r="M23" s="54"/>
    </row>
    <row r="24" spans="1:13" ht="15.75" x14ac:dyDescent="0.25">
      <c r="A24" s="49" t="s">
        <v>18</v>
      </c>
      <c r="B24" s="122">
        <v>442</v>
      </c>
      <c r="C24" s="17" t="s">
        <v>17</v>
      </c>
      <c r="D24" s="19" t="s">
        <v>14</v>
      </c>
      <c r="E24" s="119">
        <v>83500.549710166742</v>
      </c>
      <c r="F24" s="119">
        <v>739.30103528819086</v>
      </c>
      <c r="G24" s="119">
        <f t="shared" si="0"/>
        <v>82761.248674878545</v>
      </c>
      <c r="H24" s="21">
        <v>931</v>
      </c>
      <c r="I24" s="21">
        <v>406.33299999999991</v>
      </c>
      <c r="J24" s="20">
        <f t="shared" si="1"/>
        <v>88.895003947237967</v>
      </c>
      <c r="K24" s="75">
        <f t="shared" si="3"/>
        <v>1.538008137030586</v>
      </c>
      <c r="L24" s="22">
        <f t="shared" si="2"/>
        <v>2.2912241929648838</v>
      </c>
      <c r="M24" s="54"/>
    </row>
    <row r="25" spans="1:13" ht="15.75" x14ac:dyDescent="0.25">
      <c r="A25" s="49" t="s">
        <v>18</v>
      </c>
      <c r="B25" s="122">
        <v>444</v>
      </c>
      <c r="C25" s="17" t="s">
        <v>17</v>
      </c>
      <c r="D25" s="19" t="s">
        <v>12</v>
      </c>
      <c r="E25" s="119">
        <v>2498294.099012123</v>
      </c>
      <c r="F25" s="119">
        <v>89244.954055102018</v>
      </c>
      <c r="G25" s="119">
        <f t="shared" si="0"/>
        <v>2409049.1449570209</v>
      </c>
      <c r="H25" s="21">
        <v>103770</v>
      </c>
      <c r="I25" s="21">
        <v>12203.177999999998</v>
      </c>
      <c r="J25" s="20">
        <f t="shared" si="1"/>
        <v>23.215275560923399</v>
      </c>
      <c r="K25" s="75">
        <f t="shared" si="3"/>
        <v>0.94040515439906947</v>
      </c>
      <c r="L25" s="22">
        <f t="shared" si="2"/>
        <v>8.5035226069799208</v>
      </c>
      <c r="M25" s="54"/>
    </row>
    <row r="26" spans="1:13" ht="15.75" x14ac:dyDescent="0.25">
      <c r="A26" s="49" t="s">
        <v>18</v>
      </c>
      <c r="B26" s="122">
        <v>444</v>
      </c>
      <c r="C26" s="17" t="s">
        <v>17</v>
      </c>
      <c r="D26" s="19" t="s">
        <v>13</v>
      </c>
      <c r="E26" s="119">
        <v>289197.45375117473</v>
      </c>
      <c r="F26" s="119">
        <v>10201.298948596042</v>
      </c>
      <c r="G26" s="119">
        <f t="shared" si="0"/>
        <v>278996.15480257868</v>
      </c>
      <c r="H26" s="21">
        <v>13910</v>
      </c>
      <c r="I26" s="21">
        <v>1269.1379999999999</v>
      </c>
      <c r="J26" s="20">
        <f t="shared" si="1"/>
        <v>20.057236146842463</v>
      </c>
      <c r="K26" s="75">
        <f t="shared" si="3"/>
        <v>0.49790503994600438</v>
      </c>
      <c r="L26" s="22">
        <f t="shared" si="2"/>
        <v>10.960195030012498</v>
      </c>
      <c r="M26" s="54"/>
    </row>
    <row r="27" spans="1:13" ht="15.75" x14ac:dyDescent="0.25">
      <c r="A27" s="49" t="s">
        <v>18</v>
      </c>
      <c r="B27" s="122">
        <v>444</v>
      </c>
      <c r="C27" s="17" t="s">
        <v>17</v>
      </c>
      <c r="D27" s="19" t="s">
        <v>14</v>
      </c>
      <c r="E27" s="119">
        <v>311097.42538631283</v>
      </c>
      <c r="F27" s="119">
        <v>8710.9848824891687</v>
      </c>
      <c r="G27" s="119">
        <f t="shared" si="0"/>
        <v>302386.44050382363</v>
      </c>
      <c r="H27" s="21">
        <v>11907</v>
      </c>
      <c r="I27" s="21">
        <v>1364.922</v>
      </c>
      <c r="J27" s="20">
        <f t="shared" si="1"/>
        <v>25.395686613237896</v>
      </c>
      <c r="K27" s="75">
        <f t="shared" si="3"/>
        <v>0.43938096543447192</v>
      </c>
      <c r="L27" s="22">
        <f t="shared" si="2"/>
        <v>8.7235754131005283</v>
      </c>
      <c r="M27" s="54"/>
    </row>
    <row r="28" spans="1:13" ht="15.75" x14ac:dyDescent="0.25">
      <c r="A28" s="49" t="s">
        <v>18</v>
      </c>
      <c r="B28" s="122">
        <v>445</v>
      </c>
      <c r="C28" s="17" t="s">
        <v>17</v>
      </c>
      <c r="D28" s="19" t="s">
        <v>13</v>
      </c>
      <c r="E28" s="119">
        <v>167750.33235769952</v>
      </c>
      <c r="F28" s="119">
        <v>2912.8495059002476</v>
      </c>
      <c r="G28" s="119">
        <f t="shared" si="0"/>
        <v>164837.48285179926</v>
      </c>
      <c r="H28" s="21">
        <v>4909</v>
      </c>
      <c r="I28" s="21">
        <v>814.18599999999992</v>
      </c>
      <c r="J28" s="20">
        <f t="shared" si="1"/>
        <v>33.578627592544159</v>
      </c>
      <c r="K28" s="75">
        <f t="shared" si="3"/>
        <v>0.83356289921479088</v>
      </c>
      <c r="L28" s="22">
        <f t="shared" si="2"/>
        <v>6.0293348202990478</v>
      </c>
      <c r="M28" s="54"/>
    </row>
    <row r="29" spans="1:13" ht="15.75" x14ac:dyDescent="0.25">
      <c r="A29" s="49" t="s">
        <v>18</v>
      </c>
      <c r="B29" s="122">
        <v>445</v>
      </c>
      <c r="C29" s="17" t="s">
        <v>17</v>
      </c>
      <c r="D29" s="19" t="s">
        <v>14</v>
      </c>
      <c r="E29" s="119">
        <v>180454.05683796696</v>
      </c>
      <c r="F29" s="119">
        <v>2553.9646655953306</v>
      </c>
      <c r="G29" s="119">
        <f t="shared" si="0"/>
        <v>177900.09217237163</v>
      </c>
      <c r="H29" s="21">
        <v>4135</v>
      </c>
      <c r="I29" s="21">
        <v>875.6339999999999</v>
      </c>
      <c r="J29" s="20">
        <f t="shared" si="1"/>
        <v>43.022996897792417</v>
      </c>
      <c r="K29" s="75">
        <f t="shared" si="3"/>
        <v>0.74435813454173705</v>
      </c>
      <c r="L29" s="22">
        <f t="shared" si="2"/>
        <v>4.7222926473846387</v>
      </c>
      <c r="M29" s="54"/>
    </row>
    <row r="30" spans="1:13" ht="15.75" x14ac:dyDescent="0.25">
      <c r="A30" s="49" t="s">
        <v>18</v>
      </c>
      <c r="B30" s="122">
        <v>446</v>
      </c>
      <c r="C30" s="17" t="s">
        <v>17</v>
      </c>
      <c r="D30" s="19" t="s">
        <v>12</v>
      </c>
      <c r="E30" s="119">
        <v>1414856.4791524822</v>
      </c>
      <c r="F30" s="119">
        <v>36960.318633169678</v>
      </c>
      <c r="G30" s="119">
        <f t="shared" si="0"/>
        <v>1377896.1605193126</v>
      </c>
      <c r="H30" s="21">
        <v>35220</v>
      </c>
      <c r="I30" s="21">
        <v>6901.8179999999993</v>
      </c>
      <c r="J30" s="20">
        <f t="shared" si="1"/>
        <v>39.122548566703934</v>
      </c>
      <c r="K30" s="75">
        <f t="shared" si="3"/>
        <v>1.5847774982815206</v>
      </c>
      <c r="L30" s="22">
        <f t="shared" si="2"/>
        <v>5.1030032956534068</v>
      </c>
      <c r="M30" s="54"/>
    </row>
    <row r="31" spans="1:13" ht="15.75" x14ac:dyDescent="0.25">
      <c r="A31" s="49" t="s">
        <v>18</v>
      </c>
      <c r="B31" s="122">
        <v>489</v>
      </c>
      <c r="C31" s="17" t="s">
        <v>17</v>
      </c>
      <c r="D31" s="19" t="s">
        <v>12</v>
      </c>
      <c r="E31" s="119">
        <v>64914.227090738779</v>
      </c>
      <c r="F31" s="119">
        <v>6409.093739998777</v>
      </c>
      <c r="G31" s="119">
        <f t="shared" si="0"/>
        <v>58505.133350740005</v>
      </c>
      <c r="H31" s="21">
        <v>2887</v>
      </c>
      <c r="I31" s="21">
        <v>279.88800000000003</v>
      </c>
      <c r="J31" s="20">
        <f t="shared" si="1"/>
        <v>20.265027139154835</v>
      </c>
      <c r="K31" s="75">
        <f t="shared" si="3"/>
        <v>0.82089639322550523</v>
      </c>
      <c r="L31" s="22">
        <f t="shared" si="2"/>
        <v>10.314840221803006</v>
      </c>
      <c r="M31" s="54"/>
    </row>
    <row r="32" spans="1:13" ht="15.75" x14ac:dyDescent="0.25">
      <c r="A32" s="49" t="s">
        <v>18</v>
      </c>
      <c r="B32" s="122">
        <v>497</v>
      </c>
      <c r="C32" s="17" t="s">
        <v>17</v>
      </c>
      <c r="D32" s="19" t="s">
        <v>12</v>
      </c>
      <c r="E32" s="119">
        <v>308025.48276947223</v>
      </c>
      <c r="F32" s="119">
        <v>6490.4222916116578</v>
      </c>
      <c r="G32" s="119">
        <f t="shared" si="0"/>
        <v>301535.06047786056</v>
      </c>
      <c r="H32" s="21">
        <v>7791</v>
      </c>
      <c r="I32" s="21">
        <v>2035.4649999999999</v>
      </c>
      <c r="J32" s="20">
        <f t="shared" si="1"/>
        <v>38.702998392742984</v>
      </c>
      <c r="K32" s="75">
        <f t="shared" si="3"/>
        <v>1.5677823458834153</v>
      </c>
      <c r="L32" s="22">
        <f t="shared" si="2"/>
        <v>3.8276266111183439</v>
      </c>
      <c r="M32" s="54"/>
    </row>
    <row r="33" spans="1:13" ht="15.75" x14ac:dyDescent="0.25">
      <c r="A33" s="49" t="s">
        <v>18</v>
      </c>
      <c r="B33" s="122">
        <v>497</v>
      </c>
      <c r="C33" s="17" t="s">
        <v>17</v>
      </c>
      <c r="D33" s="19" t="s">
        <v>13</v>
      </c>
      <c r="E33" s="119">
        <v>26906.01196240852</v>
      </c>
      <c r="F33" s="119">
        <v>0</v>
      </c>
      <c r="G33" s="119">
        <f t="shared" si="0"/>
        <v>26906.01196240852</v>
      </c>
      <c r="H33" s="21">
        <v>183</v>
      </c>
      <c r="I33" s="21">
        <v>110.304</v>
      </c>
      <c r="J33" s="20">
        <f t="shared" si="1"/>
        <v>147.02738777272415</v>
      </c>
      <c r="K33" s="75">
        <f t="shared" si="3"/>
        <v>3.6498387338207312</v>
      </c>
      <c r="L33" s="22">
        <f t="shared" si="2"/>
        <v>1.6590513489991296</v>
      </c>
      <c r="M33" s="54"/>
    </row>
    <row r="34" spans="1:13" ht="15.75" x14ac:dyDescent="0.25">
      <c r="A34" s="49" t="s">
        <v>18</v>
      </c>
      <c r="B34" s="122">
        <v>497</v>
      </c>
      <c r="C34" s="17" t="s">
        <v>17</v>
      </c>
      <c r="D34" s="19" t="s">
        <v>14</v>
      </c>
      <c r="E34" s="119">
        <v>26906.01196240852</v>
      </c>
      <c r="F34" s="119">
        <v>0</v>
      </c>
      <c r="G34" s="119">
        <f t="shared" si="0"/>
        <v>26906.01196240852</v>
      </c>
      <c r="H34" s="21">
        <v>122</v>
      </c>
      <c r="I34" s="21">
        <v>110.304</v>
      </c>
      <c r="J34" s="20">
        <f t="shared" si="1"/>
        <v>220.54108165908622</v>
      </c>
      <c r="K34" s="75">
        <f t="shared" si="3"/>
        <v>3.8156697573524383</v>
      </c>
      <c r="L34" s="22">
        <f t="shared" si="2"/>
        <v>1.1060342326660864</v>
      </c>
      <c r="M34" s="54"/>
    </row>
    <row r="35" spans="1:13" ht="15.75" x14ac:dyDescent="0.25">
      <c r="A35" s="49" t="s">
        <v>18</v>
      </c>
      <c r="B35" s="122">
        <v>499</v>
      </c>
      <c r="C35" s="17" t="s">
        <v>17</v>
      </c>
      <c r="D35" s="19" t="s">
        <v>12</v>
      </c>
      <c r="E35" s="119">
        <v>313018.32757312036</v>
      </c>
      <c r="F35" s="119">
        <v>4927.7924557229726</v>
      </c>
      <c r="G35" s="119">
        <f t="shared" si="0"/>
        <v>308090.53511739738</v>
      </c>
      <c r="H35" s="21">
        <v>7236</v>
      </c>
      <c r="I35" s="21">
        <v>1984.2359999999994</v>
      </c>
      <c r="J35" s="20">
        <f t="shared" si="1"/>
        <v>42.577464775759729</v>
      </c>
      <c r="K35" s="75">
        <f t="shared" si="3"/>
        <v>1.7247293589642256</v>
      </c>
      <c r="L35" s="22">
        <f t="shared" si="2"/>
        <v>3.6467436333178123</v>
      </c>
      <c r="M35" s="54"/>
    </row>
    <row r="36" spans="1:13" ht="15.75" x14ac:dyDescent="0.25">
      <c r="A36" s="49" t="s">
        <v>18</v>
      </c>
      <c r="B36" s="122">
        <v>499</v>
      </c>
      <c r="C36" s="17" t="s">
        <v>17</v>
      </c>
      <c r="D36" s="19" t="s">
        <v>13</v>
      </c>
      <c r="E36" s="119">
        <v>28176.774952402935</v>
      </c>
      <c r="F36" s="119">
        <v>0</v>
      </c>
      <c r="G36" s="119">
        <f t="shared" si="0"/>
        <v>28176.774952402935</v>
      </c>
      <c r="H36" s="21">
        <v>201</v>
      </c>
      <c r="I36" s="21">
        <v>109.22399999999999</v>
      </c>
      <c r="J36" s="20">
        <f t="shared" si="1"/>
        <v>140.18295996220365</v>
      </c>
      <c r="K36" s="75">
        <f t="shared" si="3"/>
        <v>3.4799312212674005</v>
      </c>
      <c r="L36" s="22">
        <f t="shared" si="2"/>
        <v>1.8402548890353769</v>
      </c>
      <c r="M36" s="54"/>
    </row>
    <row r="37" spans="1:13" ht="15.75" x14ac:dyDescent="0.25">
      <c r="A37" s="49" t="s">
        <v>18</v>
      </c>
      <c r="B37" s="122">
        <v>499</v>
      </c>
      <c r="C37" s="17" t="s">
        <v>17</v>
      </c>
      <c r="D37" s="19" t="s">
        <v>14</v>
      </c>
      <c r="E37" s="119">
        <v>28176.774952402935</v>
      </c>
      <c r="F37" s="119">
        <v>0</v>
      </c>
      <c r="G37" s="119">
        <f t="shared" ref="G37:G68" si="4">E37-F37</f>
        <v>28176.774952402935</v>
      </c>
      <c r="H37" s="21">
        <v>164</v>
      </c>
      <c r="I37" s="21">
        <v>109.22399999999999</v>
      </c>
      <c r="J37" s="20">
        <f t="shared" ref="J37:J68" si="5">G37/H37</f>
        <v>171.80960336831058</v>
      </c>
      <c r="K37" s="75">
        <f t="shared" si="3"/>
        <v>2.9725468954059204</v>
      </c>
      <c r="L37" s="22">
        <f t="shared" ref="L37:L68" si="6">H37/I37</f>
        <v>1.5015015015015016</v>
      </c>
      <c r="M37" s="54"/>
    </row>
    <row r="38" spans="1:13" ht="15.75" x14ac:dyDescent="0.25">
      <c r="A38" s="49" t="s">
        <v>11</v>
      </c>
      <c r="B38" s="122">
        <v>515</v>
      </c>
      <c r="C38" s="17" t="s">
        <v>17</v>
      </c>
      <c r="D38" s="76" t="s">
        <v>12</v>
      </c>
      <c r="E38" s="119">
        <v>3572710.0682153981</v>
      </c>
      <c r="F38" s="119">
        <v>142236.65237446627</v>
      </c>
      <c r="G38" s="119">
        <f t="shared" si="4"/>
        <v>3430473.4158409317</v>
      </c>
      <c r="H38" s="21">
        <v>219796.46598097472</v>
      </c>
      <c r="I38" s="21">
        <v>13757.93000000002</v>
      </c>
      <c r="J38" s="20">
        <f t="shared" si="5"/>
        <v>15.607500332320488</v>
      </c>
      <c r="K38" s="75">
        <f t="shared" si="3"/>
        <v>0.63222914245759554</v>
      </c>
      <c r="L38" s="22">
        <f t="shared" si="6"/>
        <v>15.975983740357336</v>
      </c>
      <c r="M38" s="54"/>
    </row>
    <row r="39" spans="1:13" ht="15.75" x14ac:dyDescent="0.25">
      <c r="A39" s="49" t="s">
        <v>11</v>
      </c>
      <c r="B39" s="122">
        <v>515</v>
      </c>
      <c r="C39" s="17" t="s">
        <v>17</v>
      </c>
      <c r="D39" s="76" t="s">
        <v>13</v>
      </c>
      <c r="E39" s="119">
        <v>599545.51660042396</v>
      </c>
      <c r="F39" s="119">
        <v>27328.222395289533</v>
      </c>
      <c r="G39" s="119">
        <f t="shared" si="4"/>
        <v>572217.29420513439</v>
      </c>
      <c r="H39" s="21">
        <v>35255.092305878767</v>
      </c>
      <c r="I39" s="21">
        <v>2188.4999999999986</v>
      </c>
      <c r="J39" s="20">
        <f t="shared" si="5"/>
        <v>16.230769990345976</v>
      </c>
      <c r="K39" s="75">
        <f t="shared" si="3"/>
        <v>0.40291604093567224</v>
      </c>
      <c r="L39" s="22">
        <f t="shared" si="6"/>
        <v>16.109249397248703</v>
      </c>
      <c r="M39" s="54"/>
    </row>
    <row r="40" spans="1:13" ht="15.75" x14ac:dyDescent="0.25">
      <c r="A40" s="49" t="s">
        <v>11</v>
      </c>
      <c r="B40" s="122">
        <v>515</v>
      </c>
      <c r="C40" s="17" t="s">
        <v>17</v>
      </c>
      <c r="D40" s="76" t="s">
        <v>14</v>
      </c>
      <c r="E40" s="119">
        <v>470147.05558201682</v>
      </c>
      <c r="F40" s="119">
        <v>25666.915046427508</v>
      </c>
      <c r="G40" s="119">
        <f t="shared" si="4"/>
        <v>444480.14053558931</v>
      </c>
      <c r="H40" s="21">
        <v>28287.68724958532</v>
      </c>
      <c r="I40" s="21">
        <v>1705.7999999999988</v>
      </c>
      <c r="J40" s="20">
        <f t="shared" si="5"/>
        <v>15.712848371586302</v>
      </c>
      <c r="K40" s="75">
        <f t="shared" si="3"/>
        <v>0.27185429527368166</v>
      </c>
      <c r="L40" s="22">
        <f t="shared" si="6"/>
        <v>16.583237923311842</v>
      </c>
      <c r="M40" s="54"/>
    </row>
    <row r="41" spans="1:13" ht="15.75" x14ac:dyDescent="0.25">
      <c r="A41" s="49" t="s">
        <v>15</v>
      </c>
      <c r="B41" s="122">
        <v>537</v>
      </c>
      <c r="C41" s="17" t="s">
        <v>17</v>
      </c>
      <c r="D41" s="19" t="s">
        <v>12</v>
      </c>
      <c r="E41" s="119">
        <v>48720</v>
      </c>
      <c r="F41" s="119">
        <v>5876</v>
      </c>
      <c r="G41" s="119">
        <f t="shared" si="4"/>
        <v>42844</v>
      </c>
      <c r="H41" s="21">
        <v>4096</v>
      </c>
      <c r="I41" s="21">
        <v>471</v>
      </c>
      <c r="J41" s="20">
        <f t="shared" si="5"/>
        <v>10.4599609375</v>
      </c>
      <c r="K41" s="75">
        <f t="shared" si="3"/>
        <v>0.42371244548116266</v>
      </c>
      <c r="L41" s="22">
        <f t="shared" si="6"/>
        <v>8.6963906581740975</v>
      </c>
      <c r="M41" s="54"/>
    </row>
    <row r="42" spans="1:13" ht="15.75" x14ac:dyDescent="0.25">
      <c r="A42" s="49" t="s">
        <v>15</v>
      </c>
      <c r="B42" s="122">
        <v>538</v>
      </c>
      <c r="C42" s="17" t="s">
        <v>17</v>
      </c>
      <c r="D42" s="19" t="s">
        <v>12</v>
      </c>
      <c r="E42" s="119">
        <v>614271</v>
      </c>
      <c r="F42" s="119">
        <v>49278</v>
      </c>
      <c r="G42" s="119">
        <f t="shared" si="4"/>
        <v>564993</v>
      </c>
      <c r="H42" s="21">
        <v>47212</v>
      </c>
      <c r="I42" s="21">
        <v>6582</v>
      </c>
      <c r="J42" s="20">
        <f t="shared" si="5"/>
        <v>11.967148182665424</v>
      </c>
      <c r="K42" s="75">
        <f t="shared" si="3"/>
        <v>0.48476563652679683</v>
      </c>
      <c r="L42" s="22">
        <f t="shared" si="6"/>
        <v>7.1728957763597689</v>
      </c>
      <c r="M42" s="54"/>
    </row>
    <row r="43" spans="1:13" ht="15.75" x14ac:dyDescent="0.25">
      <c r="A43" s="49" t="s">
        <v>15</v>
      </c>
      <c r="B43" s="122">
        <v>538</v>
      </c>
      <c r="C43" s="17" t="s">
        <v>17</v>
      </c>
      <c r="D43" s="19" t="s">
        <v>13</v>
      </c>
      <c r="E43" s="119">
        <v>102960</v>
      </c>
      <c r="F43" s="119">
        <v>7356</v>
      </c>
      <c r="G43" s="119">
        <f t="shared" si="4"/>
        <v>95604</v>
      </c>
      <c r="H43" s="21">
        <v>8061</v>
      </c>
      <c r="I43" s="21">
        <v>1136</v>
      </c>
      <c r="J43" s="20">
        <f t="shared" si="5"/>
        <v>11.860066989207294</v>
      </c>
      <c r="K43" s="75">
        <f t="shared" si="3"/>
        <v>0.29441679226343342</v>
      </c>
      <c r="L43" s="22">
        <f t="shared" si="6"/>
        <v>7.095950704225352</v>
      </c>
      <c r="M43" s="54"/>
    </row>
    <row r="44" spans="1:13" ht="15.75" x14ac:dyDescent="0.25">
      <c r="A44" s="49" t="s">
        <v>15</v>
      </c>
      <c r="B44" s="122">
        <v>538</v>
      </c>
      <c r="C44" s="17" t="s">
        <v>17</v>
      </c>
      <c r="D44" s="19" t="s">
        <v>14</v>
      </c>
      <c r="E44" s="119">
        <v>88854</v>
      </c>
      <c r="F44" s="119">
        <v>4579</v>
      </c>
      <c r="G44" s="119">
        <f t="shared" si="4"/>
        <v>84275</v>
      </c>
      <c r="H44" s="21">
        <v>5036</v>
      </c>
      <c r="I44" s="21">
        <v>981</v>
      </c>
      <c r="J44" s="20">
        <f t="shared" si="5"/>
        <v>16.734511517077046</v>
      </c>
      <c r="K44" s="75">
        <f t="shared" si="3"/>
        <v>0.28953049934924097</v>
      </c>
      <c r="L44" s="22">
        <f t="shared" si="6"/>
        <v>5.1335372069317025</v>
      </c>
      <c r="M44" s="54"/>
    </row>
    <row r="45" spans="1:13" ht="15.75" x14ac:dyDescent="0.25">
      <c r="A45" s="49" t="s">
        <v>15</v>
      </c>
      <c r="B45" s="122">
        <v>539</v>
      </c>
      <c r="C45" s="17" t="s">
        <v>17</v>
      </c>
      <c r="D45" s="19" t="s">
        <v>12</v>
      </c>
      <c r="E45" s="119">
        <v>834507</v>
      </c>
      <c r="F45" s="119">
        <v>94291</v>
      </c>
      <c r="G45" s="119">
        <f t="shared" si="4"/>
        <v>740216</v>
      </c>
      <c r="H45" s="21">
        <v>78045</v>
      </c>
      <c r="I45" s="21">
        <v>9201</v>
      </c>
      <c r="J45" s="20">
        <f t="shared" si="5"/>
        <v>9.4844769043500552</v>
      </c>
      <c r="K45" s="75">
        <f t="shared" si="3"/>
        <v>0.38419750582856982</v>
      </c>
      <c r="L45" s="22">
        <f t="shared" si="6"/>
        <v>8.4822301923703947</v>
      </c>
      <c r="M45" s="54"/>
    </row>
    <row r="46" spans="1:13" ht="15.75" x14ac:dyDescent="0.25">
      <c r="A46" s="49" t="s">
        <v>15</v>
      </c>
      <c r="B46" s="122">
        <v>539</v>
      </c>
      <c r="C46" s="17" t="s">
        <v>17</v>
      </c>
      <c r="D46" s="19" t="s">
        <v>13</v>
      </c>
      <c r="E46" s="119">
        <v>125361</v>
      </c>
      <c r="F46" s="119">
        <v>11048</v>
      </c>
      <c r="G46" s="119">
        <f t="shared" si="4"/>
        <v>114313</v>
      </c>
      <c r="H46" s="21">
        <v>9592</v>
      </c>
      <c r="I46" s="21">
        <v>1378</v>
      </c>
      <c r="J46" s="20">
        <f t="shared" si="5"/>
        <v>11.917535446205171</v>
      </c>
      <c r="K46" s="75">
        <f t="shared" si="3"/>
        <v>0.29584340130207049</v>
      </c>
      <c r="L46" s="22">
        <f t="shared" si="6"/>
        <v>6.9608127721335267</v>
      </c>
      <c r="M46" s="54"/>
    </row>
    <row r="47" spans="1:13" ht="15.75" x14ac:dyDescent="0.25">
      <c r="A47" s="49" t="s">
        <v>15</v>
      </c>
      <c r="B47" s="122">
        <v>539</v>
      </c>
      <c r="C47" s="17" t="s">
        <v>17</v>
      </c>
      <c r="D47" s="19" t="s">
        <v>14</v>
      </c>
      <c r="E47" s="119">
        <v>100981</v>
      </c>
      <c r="F47" s="119">
        <v>7434</v>
      </c>
      <c r="G47" s="119">
        <f t="shared" si="4"/>
        <v>93547</v>
      </c>
      <c r="H47" s="21">
        <v>6954</v>
      </c>
      <c r="I47" s="21">
        <v>1102</v>
      </c>
      <c r="J47" s="20">
        <f t="shared" si="5"/>
        <v>13.452257693413863</v>
      </c>
      <c r="K47" s="75">
        <f t="shared" si="3"/>
        <v>0.23274290877114773</v>
      </c>
      <c r="L47" s="22">
        <f t="shared" si="6"/>
        <v>6.3103448275862073</v>
      </c>
      <c r="M47" s="54"/>
    </row>
    <row r="48" spans="1:13" ht="15.75" x14ac:dyDescent="0.25">
      <c r="A48" s="49" t="s">
        <v>15</v>
      </c>
      <c r="B48" s="122">
        <v>540</v>
      </c>
      <c r="C48" s="17" t="s">
        <v>17</v>
      </c>
      <c r="D48" s="19" t="s">
        <v>12</v>
      </c>
      <c r="E48" s="119">
        <v>627973</v>
      </c>
      <c r="F48" s="119">
        <v>53404</v>
      </c>
      <c r="G48" s="119">
        <f t="shared" si="4"/>
        <v>574569</v>
      </c>
      <c r="H48" s="21">
        <v>46710</v>
      </c>
      <c r="I48" s="21">
        <v>8711</v>
      </c>
      <c r="J48" s="20">
        <f t="shared" si="5"/>
        <v>12.300770712909442</v>
      </c>
      <c r="K48" s="75">
        <f t="shared" si="3"/>
        <v>0.4982800290758661</v>
      </c>
      <c r="L48" s="22">
        <f t="shared" si="6"/>
        <v>5.3621857421650789</v>
      </c>
      <c r="M48" s="54"/>
    </row>
    <row r="49" spans="1:13" ht="15.75" x14ac:dyDescent="0.25">
      <c r="A49" s="49" t="s">
        <v>15</v>
      </c>
      <c r="B49" s="122">
        <v>540</v>
      </c>
      <c r="C49" s="17" t="s">
        <v>17</v>
      </c>
      <c r="D49" s="19" t="s">
        <v>13</v>
      </c>
      <c r="E49" s="119">
        <v>43426</v>
      </c>
      <c r="F49" s="119">
        <v>5651</v>
      </c>
      <c r="G49" s="119">
        <f t="shared" si="4"/>
        <v>37775</v>
      </c>
      <c r="H49" s="21">
        <v>4635</v>
      </c>
      <c r="I49" s="21">
        <v>588</v>
      </c>
      <c r="J49" s="20">
        <f t="shared" si="5"/>
        <v>8.1499460625674214</v>
      </c>
      <c r="K49" s="75">
        <f t="shared" si="3"/>
        <v>0.20231597165889845</v>
      </c>
      <c r="L49" s="22">
        <f t="shared" si="6"/>
        <v>7.8826530612244898</v>
      </c>
      <c r="M49" s="54"/>
    </row>
    <row r="50" spans="1:13" ht="15.75" x14ac:dyDescent="0.25">
      <c r="A50" s="49" t="s">
        <v>15</v>
      </c>
      <c r="B50" s="122">
        <v>540</v>
      </c>
      <c r="C50" s="17" t="s">
        <v>17</v>
      </c>
      <c r="D50" s="19" t="s">
        <v>14</v>
      </c>
      <c r="E50" s="119">
        <v>44348</v>
      </c>
      <c r="F50" s="119">
        <v>4773</v>
      </c>
      <c r="G50" s="119">
        <f t="shared" si="4"/>
        <v>39575</v>
      </c>
      <c r="H50" s="21">
        <v>4354</v>
      </c>
      <c r="I50" s="21">
        <v>586</v>
      </c>
      <c r="J50" s="20">
        <f t="shared" si="5"/>
        <v>9.0893431327514929</v>
      </c>
      <c r="K50" s="75">
        <f t="shared" si="3"/>
        <v>0.15725837311095847</v>
      </c>
      <c r="L50" s="22">
        <f t="shared" si="6"/>
        <v>7.4300341296928325</v>
      </c>
      <c r="M50" s="54"/>
    </row>
    <row r="51" spans="1:13" ht="15.75" x14ac:dyDescent="0.25">
      <c r="A51" s="49" t="s">
        <v>15</v>
      </c>
      <c r="B51" s="122">
        <v>542</v>
      </c>
      <c r="C51" s="17" t="s">
        <v>17</v>
      </c>
      <c r="D51" s="19" t="s">
        <v>12</v>
      </c>
      <c r="E51" s="119">
        <v>67860</v>
      </c>
      <c r="F51" s="119">
        <v>10862</v>
      </c>
      <c r="G51" s="119">
        <f t="shared" si="4"/>
        <v>56998</v>
      </c>
      <c r="H51" s="21">
        <v>8198</v>
      </c>
      <c r="I51" s="21">
        <v>938</v>
      </c>
      <c r="J51" s="20">
        <f t="shared" si="5"/>
        <v>6.9526713832642111</v>
      </c>
      <c r="K51" s="75">
        <f t="shared" si="3"/>
        <v>0.2816390435903362</v>
      </c>
      <c r="L51" s="22">
        <f t="shared" si="6"/>
        <v>8.7398720682302766</v>
      </c>
      <c r="M51" s="54"/>
    </row>
    <row r="52" spans="1:13" ht="15.75" x14ac:dyDescent="0.25">
      <c r="A52" s="49" t="s">
        <v>19</v>
      </c>
      <c r="B52" s="122">
        <v>600</v>
      </c>
      <c r="C52" s="17" t="s">
        <v>17</v>
      </c>
      <c r="D52" s="76" t="s">
        <v>12</v>
      </c>
      <c r="E52" s="119">
        <v>423626.28100616904</v>
      </c>
      <c r="F52" s="119">
        <v>13117</v>
      </c>
      <c r="G52" s="119">
        <f t="shared" si="4"/>
        <v>410509.28100616904</v>
      </c>
      <c r="H52" s="21">
        <v>5546</v>
      </c>
      <c r="I52" s="21">
        <v>860.09</v>
      </c>
      <c r="J52" s="20">
        <f t="shared" si="5"/>
        <v>74.018983232269932</v>
      </c>
      <c r="K52" s="75">
        <f t="shared" si="3"/>
        <v>2.998363434124848</v>
      </c>
      <c r="L52" s="22">
        <f t="shared" si="6"/>
        <v>6.4481624016091335</v>
      </c>
      <c r="M52" s="54"/>
    </row>
    <row r="53" spans="1:13" ht="15.75" x14ac:dyDescent="0.25">
      <c r="A53" s="49" t="s">
        <v>15</v>
      </c>
      <c r="B53" s="122">
        <v>604</v>
      </c>
      <c r="C53" s="17" t="s">
        <v>17</v>
      </c>
      <c r="D53" s="19" t="s">
        <v>12</v>
      </c>
      <c r="E53" s="119">
        <v>175835</v>
      </c>
      <c r="F53" s="119">
        <v>5987</v>
      </c>
      <c r="G53" s="119">
        <f t="shared" si="4"/>
        <v>169848</v>
      </c>
      <c r="H53" s="21">
        <v>5839</v>
      </c>
      <c r="I53" s="21">
        <v>1726</v>
      </c>
      <c r="J53" s="20">
        <f t="shared" si="5"/>
        <v>29.088542558657306</v>
      </c>
      <c r="K53" s="75">
        <f t="shared" si="3"/>
        <v>1.1783196492469274</v>
      </c>
      <c r="L53" s="22">
        <f t="shared" si="6"/>
        <v>3.3829663962920047</v>
      </c>
      <c r="M53" s="54"/>
    </row>
    <row r="54" spans="1:13" ht="15.75" x14ac:dyDescent="0.25">
      <c r="A54" s="49" t="s">
        <v>11</v>
      </c>
      <c r="B54" s="122">
        <v>612</v>
      </c>
      <c r="C54" s="17" t="s">
        <v>17</v>
      </c>
      <c r="D54" s="76" t="s">
        <v>12</v>
      </c>
      <c r="E54" s="119">
        <v>2248354.436122051</v>
      </c>
      <c r="F54" s="119">
        <v>93307.255244151296</v>
      </c>
      <c r="G54" s="119">
        <f t="shared" si="4"/>
        <v>2155047.1808778998</v>
      </c>
      <c r="H54" s="21">
        <v>113798.29846550045</v>
      </c>
      <c r="I54" s="21">
        <v>9318.619999999939</v>
      </c>
      <c r="J54" s="20">
        <f t="shared" si="5"/>
        <v>18.937428853835037</v>
      </c>
      <c r="K54" s="75">
        <f t="shared" si="3"/>
        <v>0.76711799773716638</v>
      </c>
      <c r="L54" s="22">
        <f t="shared" si="6"/>
        <v>12.21192606475006</v>
      </c>
      <c r="M54" s="54"/>
    </row>
    <row r="55" spans="1:13" ht="15.75" x14ac:dyDescent="0.25">
      <c r="A55" s="49" t="s">
        <v>11</v>
      </c>
      <c r="B55" s="122">
        <v>612</v>
      </c>
      <c r="C55" s="17" t="s">
        <v>17</v>
      </c>
      <c r="D55" s="76" t="s">
        <v>13</v>
      </c>
      <c r="E55" s="119">
        <v>472296.32082839258</v>
      </c>
      <c r="F55" s="119">
        <v>16038.233870202295</v>
      </c>
      <c r="G55" s="119">
        <f t="shared" si="4"/>
        <v>456258.08695819031</v>
      </c>
      <c r="H55" s="21">
        <v>17377.046753801489</v>
      </c>
      <c r="I55" s="21">
        <v>1973.4800000000002</v>
      </c>
      <c r="J55" s="20">
        <f t="shared" si="5"/>
        <v>26.25636527440297</v>
      </c>
      <c r="K55" s="75">
        <f t="shared" si="3"/>
        <v>0.65179352255103984</v>
      </c>
      <c r="L55" s="22">
        <f t="shared" si="6"/>
        <v>8.8052814083758069</v>
      </c>
      <c r="M55" s="54"/>
    </row>
    <row r="56" spans="1:13" ht="15.75" x14ac:dyDescent="0.25">
      <c r="A56" s="49" t="s">
        <v>11</v>
      </c>
      <c r="B56" s="122">
        <v>612</v>
      </c>
      <c r="C56" s="17" t="s">
        <v>17</v>
      </c>
      <c r="D56" s="76" t="s">
        <v>14</v>
      </c>
      <c r="E56" s="119">
        <v>340565.05794640176</v>
      </c>
      <c r="F56" s="119">
        <v>8327.3795051909874</v>
      </c>
      <c r="G56" s="119">
        <f t="shared" si="4"/>
        <v>332237.67844121077</v>
      </c>
      <c r="H56" s="21">
        <v>12907.819378706363</v>
      </c>
      <c r="I56" s="21">
        <v>1335.1400000000006</v>
      </c>
      <c r="J56" s="20">
        <f t="shared" si="5"/>
        <v>25.739256856142035</v>
      </c>
      <c r="K56" s="75">
        <f t="shared" si="3"/>
        <v>0.44532521208236869</v>
      </c>
      <c r="L56" s="22">
        <f t="shared" si="6"/>
        <v>9.667764712843864</v>
      </c>
      <c r="M56" s="54"/>
    </row>
    <row r="57" spans="1:13" ht="15.75" x14ac:dyDescent="0.25">
      <c r="A57" s="49" t="s">
        <v>15</v>
      </c>
      <c r="B57" s="122">
        <v>615</v>
      </c>
      <c r="C57" s="17" t="s">
        <v>17</v>
      </c>
      <c r="D57" s="19" t="s">
        <v>12</v>
      </c>
      <c r="E57" s="119">
        <v>391207</v>
      </c>
      <c r="F57" s="119">
        <v>25207</v>
      </c>
      <c r="G57" s="119">
        <f t="shared" si="4"/>
        <v>366000</v>
      </c>
      <c r="H57" s="21">
        <v>20747</v>
      </c>
      <c r="I57" s="21">
        <v>5262</v>
      </c>
      <c r="J57" s="20">
        <f t="shared" si="5"/>
        <v>17.641104738034414</v>
      </c>
      <c r="K57" s="75">
        <f t="shared" si="3"/>
        <v>0.71460645734766981</v>
      </c>
      <c r="L57" s="22">
        <f t="shared" si="6"/>
        <v>3.9427974154313947</v>
      </c>
      <c r="M57" s="54"/>
    </row>
    <row r="58" spans="1:13" ht="15.75" x14ac:dyDescent="0.25">
      <c r="A58" s="49" t="s">
        <v>15</v>
      </c>
      <c r="B58" s="122">
        <v>615</v>
      </c>
      <c r="C58" s="17" t="s">
        <v>17</v>
      </c>
      <c r="D58" s="19" t="s">
        <v>13</v>
      </c>
      <c r="E58" s="119">
        <v>78211</v>
      </c>
      <c r="F58" s="119">
        <v>4304</v>
      </c>
      <c r="G58" s="119">
        <f t="shared" si="4"/>
        <v>73907</v>
      </c>
      <c r="H58" s="21">
        <v>3490</v>
      </c>
      <c r="I58" s="21">
        <v>1050</v>
      </c>
      <c r="J58" s="20">
        <f t="shared" si="5"/>
        <v>21.17679083094556</v>
      </c>
      <c r="K58" s="75">
        <f t="shared" si="3"/>
        <v>0.52569710040882356</v>
      </c>
      <c r="L58" s="22">
        <f t="shared" si="6"/>
        <v>3.323809523809524</v>
      </c>
      <c r="M58" s="54"/>
    </row>
    <row r="59" spans="1:13" ht="15.75" x14ac:dyDescent="0.25">
      <c r="A59" s="49" t="s">
        <v>15</v>
      </c>
      <c r="B59" s="122">
        <v>705</v>
      </c>
      <c r="C59" s="17" t="s">
        <v>17</v>
      </c>
      <c r="D59" s="19" t="s">
        <v>12</v>
      </c>
      <c r="E59" s="119">
        <v>438620</v>
      </c>
      <c r="F59" s="119">
        <v>22079</v>
      </c>
      <c r="G59" s="119">
        <f t="shared" si="4"/>
        <v>416541</v>
      </c>
      <c r="H59" s="21">
        <v>18228</v>
      </c>
      <c r="I59" s="21">
        <v>5614</v>
      </c>
      <c r="J59" s="20">
        <f t="shared" si="5"/>
        <v>22.851711652402898</v>
      </c>
      <c r="K59" s="75">
        <f t="shared" si="3"/>
        <v>0.92567789550313617</v>
      </c>
      <c r="L59" s="22">
        <f t="shared" si="6"/>
        <v>3.2468827930174564</v>
      </c>
      <c r="M59" s="54"/>
    </row>
    <row r="60" spans="1:13" ht="15.75" x14ac:dyDescent="0.25">
      <c r="A60" s="49" t="s">
        <v>15</v>
      </c>
      <c r="B60" s="122">
        <v>716</v>
      </c>
      <c r="C60" s="17" t="s">
        <v>17</v>
      </c>
      <c r="D60" s="19" t="s">
        <v>12</v>
      </c>
      <c r="E60" s="119">
        <v>234228</v>
      </c>
      <c r="F60" s="119">
        <v>18573</v>
      </c>
      <c r="G60" s="119">
        <f t="shared" si="4"/>
        <v>215655</v>
      </c>
      <c r="H60" s="21">
        <v>18051</v>
      </c>
      <c r="I60" s="21">
        <v>2874</v>
      </c>
      <c r="J60" s="20">
        <f t="shared" si="5"/>
        <v>11.946983546617917</v>
      </c>
      <c r="K60" s="75">
        <f t="shared" si="3"/>
        <v>0.48394880677925006</v>
      </c>
      <c r="L60" s="22">
        <f t="shared" si="6"/>
        <v>6.2807933194154488</v>
      </c>
      <c r="M60" s="54"/>
    </row>
    <row r="61" spans="1:13" ht="15.75" x14ac:dyDescent="0.25">
      <c r="A61" s="49" t="s">
        <v>15</v>
      </c>
      <c r="B61" s="122">
        <v>716</v>
      </c>
      <c r="C61" s="17" t="s">
        <v>17</v>
      </c>
      <c r="D61" s="19" t="s">
        <v>13</v>
      </c>
      <c r="E61" s="119">
        <v>44735</v>
      </c>
      <c r="F61" s="119">
        <v>3262</v>
      </c>
      <c r="G61" s="119">
        <f t="shared" si="4"/>
        <v>41473</v>
      </c>
      <c r="H61" s="21">
        <v>3489</v>
      </c>
      <c r="I61" s="21">
        <v>559</v>
      </c>
      <c r="J61" s="20">
        <f t="shared" si="5"/>
        <v>11.886787044998567</v>
      </c>
      <c r="K61" s="75">
        <f t="shared" si="3"/>
        <v>0.29508009653669981</v>
      </c>
      <c r="L61" s="22">
        <f t="shared" si="6"/>
        <v>6.2415026833631488</v>
      </c>
      <c r="M61" s="54"/>
    </row>
    <row r="62" spans="1:13" ht="15.75" x14ac:dyDescent="0.25">
      <c r="A62" s="49" t="s">
        <v>15</v>
      </c>
      <c r="B62" s="122">
        <v>717</v>
      </c>
      <c r="C62" s="17" t="s">
        <v>17</v>
      </c>
      <c r="D62" s="19" t="s">
        <v>12</v>
      </c>
      <c r="E62" s="119">
        <v>264134</v>
      </c>
      <c r="F62" s="119">
        <v>25911</v>
      </c>
      <c r="G62" s="119">
        <f t="shared" si="4"/>
        <v>238223</v>
      </c>
      <c r="H62" s="21">
        <v>26330</v>
      </c>
      <c r="I62" s="21">
        <v>3452</v>
      </c>
      <c r="J62" s="20">
        <f t="shared" si="5"/>
        <v>9.0475883023167487</v>
      </c>
      <c r="K62" s="75">
        <f t="shared" si="3"/>
        <v>0.366500007809555</v>
      </c>
      <c r="L62" s="22">
        <f t="shared" si="6"/>
        <v>7.6274623406720741</v>
      </c>
      <c r="M62" s="54"/>
    </row>
    <row r="63" spans="1:13" ht="15.75" x14ac:dyDescent="0.25">
      <c r="A63" s="49" t="s">
        <v>11</v>
      </c>
      <c r="B63" s="122">
        <v>721</v>
      </c>
      <c r="C63" s="17" t="s">
        <v>17</v>
      </c>
      <c r="D63" s="76" t="s">
        <v>12</v>
      </c>
      <c r="E63" s="119">
        <v>1592289.933194356</v>
      </c>
      <c r="F63" s="119">
        <v>130304.22944492864</v>
      </c>
      <c r="G63" s="119">
        <f t="shared" si="4"/>
        <v>1461985.7037494273</v>
      </c>
      <c r="H63" s="21">
        <v>110041.37550428044</v>
      </c>
      <c r="I63" s="21">
        <v>6565.9000000000251</v>
      </c>
      <c r="J63" s="20">
        <f t="shared" si="5"/>
        <v>13.285781798434156</v>
      </c>
      <c r="K63" s="75">
        <f t="shared" si="3"/>
        <v>0.53818089088285903</v>
      </c>
      <c r="L63" s="22">
        <f t="shared" si="6"/>
        <v>16.759526569743677</v>
      </c>
      <c r="M63" s="54"/>
    </row>
    <row r="64" spans="1:13" ht="15.75" x14ac:dyDescent="0.25">
      <c r="A64" s="49" t="s">
        <v>11</v>
      </c>
      <c r="B64" s="122">
        <v>721</v>
      </c>
      <c r="C64" s="17" t="s">
        <v>17</v>
      </c>
      <c r="D64" s="76" t="s">
        <v>13</v>
      </c>
      <c r="E64" s="119">
        <v>199166.38969444137</v>
      </c>
      <c r="F64" s="119">
        <v>16848.173442770276</v>
      </c>
      <c r="G64" s="119">
        <f t="shared" si="4"/>
        <v>182318.21625167108</v>
      </c>
      <c r="H64" s="21">
        <v>13214.553336834395</v>
      </c>
      <c r="I64" s="21">
        <v>841.5</v>
      </c>
      <c r="J64" s="20">
        <f t="shared" si="5"/>
        <v>13.796774783410592</v>
      </c>
      <c r="K64" s="75">
        <f t="shared" si="3"/>
        <v>0.34249403304460346</v>
      </c>
      <c r="L64" s="22">
        <f t="shared" si="6"/>
        <v>15.703569027729525</v>
      </c>
      <c r="M64" s="54"/>
    </row>
    <row r="65" spans="1:13" ht="15.75" x14ac:dyDescent="0.25">
      <c r="A65" s="49" t="s">
        <v>11</v>
      </c>
      <c r="B65" s="122">
        <v>721</v>
      </c>
      <c r="C65" s="17" t="s">
        <v>17</v>
      </c>
      <c r="D65" s="76" t="s">
        <v>14</v>
      </c>
      <c r="E65" s="119">
        <v>227491.06408661723</v>
      </c>
      <c r="F65" s="119">
        <v>8483.5626797436453</v>
      </c>
      <c r="G65" s="119">
        <f t="shared" si="4"/>
        <v>219007.50140687358</v>
      </c>
      <c r="H65" s="21">
        <v>10837.93318719052</v>
      </c>
      <c r="I65" s="21">
        <v>924</v>
      </c>
      <c r="J65" s="20">
        <f t="shared" si="5"/>
        <v>20.207496911470272</v>
      </c>
      <c r="K65" s="75">
        <f t="shared" si="3"/>
        <v>0.34961801337348802</v>
      </c>
      <c r="L65" s="22">
        <f t="shared" si="6"/>
        <v>11.729364921201862</v>
      </c>
      <c r="M65" s="54"/>
    </row>
    <row r="66" spans="1:13" ht="15.75" x14ac:dyDescent="0.25">
      <c r="A66" s="49" t="s">
        <v>11</v>
      </c>
      <c r="B66" s="122">
        <v>722</v>
      </c>
      <c r="C66" s="17" t="s">
        <v>17</v>
      </c>
      <c r="D66" s="76" t="s">
        <v>12</v>
      </c>
      <c r="E66" s="119">
        <v>1499075.6304938172</v>
      </c>
      <c r="F66" s="119">
        <v>129595.7441626592</v>
      </c>
      <c r="G66" s="119">
        <f t="shared" si="4"/>
        <v>1369479.886331158</v>
      </c>
      <c r="H66" s="21">
        <v>128434.05247499475</v>
      </c>
      <c r="I66" s="21">
        <v>6050.2300000000068</v>
      </c>
      <c r="J66" s="20">
        <f t="shared" si="5"/>
        <v>10.662903333972013</v>
      </c>
      <c r="K66" s="75">
        <f t="shared" si="3"/>
        <v>0.43193324282589118</v>
      </c>
      <c r="L66" s="22">
        <f t="shared" si="6"/>
        <v>21.227961990700287</v>
      </c>
      <c r="M66" s="54"/>
    </row>
    <row r="67" spans="1:13" ht="15.75" x14ac:dyDescent="0.25">
      <c r="A67" s="49" t="s">
        <v>11</v>
      </c>
      <c r="B67" s="122">
        <v>722</v>
      </c>
      <c r="C67" s="17" t="s">
        <v>17</v>
      </c>
      <c r="D67" s="76" t="s">
        <v>13</v>
      </c>
      <c r="E67" s="119">
        <v>295219.50642750389</v>
      </c>
      <c r="F67" s="119">
        <v>14886.904248724326</v>
      </c>
      <c r="G67" s="119">
        <f t="shared" si="4"/>
        <v>280332.60217877955</v>
      </c>
      <c r="H67" s="21">
        <v>18882.315252022392</v>
      </c>
      <c r="I67" s="21">
        <v>1162.7300000000007</v>
      </c>
      <c r="J67" s="20">
        <f t="shared" si="5"/>
        <v>14.846304514948425</v>
      </c>
      <c r="K67" s="75">
        <f t="shared" si="3"/>
        <v>0.36854777938732319</v>
      </c>
      <c r="L67" s="22">
        <f t="shared" si="6"/>
        <v>16.239638825885958</v>
      </c>
      <c r="M67" s="54"/>
    </row>
    <row r="68" spans="1:13" ht="15.75" x14ac:dyDescent="0.25">
      <c r="A68" s="49" t="s">
        <v>11</v>
      </c>
      <c r="B68" s="122">
        <v>722</v>
      </c>
      <c r="C68" s="17" t="s">
        <v>17</v>
      </c>
      <c r="D68" s="76" t="s">
        <v>14</v>
      </c>
      <c r="E68" s="119">
        <v>291601.94824346097</v>
      </c>
      <c r="F68" s="119">
        <v>17117.168393329219</v>
      </c>
      <c r="G68" s="119">
        <f t="shared" si="4"/>
        <v>274484.77985013177</v>
      </c>
      <c r="H68" s="21">
        <v>15553.683780484846</v>
      </c>
      <c r="I68" s="21">
        <v>1195.5</v>
      </c>
      <c r="J68" s="20">
        <f t="shared" si="5"/>
        <v>17.647573637476601</v>
      </c>
      <c r="K68" s="75">
        <f t="shared" si="3"/>
        <v>0.30532775350789326</v>
      </c>
      <c r="L68" s="22">
        <f t="shared" si="6"/>
        <v>13.010191368034166</v>
      </c>
      <c r="M68" s="54"/>
    </row>
    <row r="69" spans="1:13" ht="15.75" x14ac:dyDescent="0.25">
      <c r="A69" s="49" t="s">
        <v>11</v>
      </c>
      <c r="B69" s="122">
        <v>723</v>
      </c>
      <c r="C69" s="17" t="s">
        <v>17</v>
      </c>
      <c r="D69" s="76" t="s">
        <v>12</v>
      </c>
      <c r="E69" s="119">
        <v>919439.54862178932</v>
      </c>
      <c r="F69" s="119">
        <v>93077.257285534113</v>
      </c>
      <c r="G69" s="119">
        <f t="shared" ref="G69:G84" si="7">E69-F69</f>
        <v>826362.29133625515</v>
      </c>
      <c r="H69" s="21">
        <v>62922.495329027399</v>
      </c>
      <c r="I69" s="21">
        <v>3865.7500000000068</v>
      </c>
      <c r="J69" s="20">
        <f t="shared" ref="J69:J84" si="8">G69/H69</f>
        <v>13.133018438241081</v>
      </c>
      <c r="K69" s="75">
        <f t="shared" si="3"/>
        <v>0.53199274760832038</v>
      </c>
      <c r="L69" s="22">
        <f t="shared" ref="L69:L84" si="9">H69/I69</f>
        <v>16.276917888903132</v>
      </c>
      <c r="M69" s="54"/>
    </row>
    <row r="70" spans="1:13" ht="15.75" x14ac:dyDescent="0.25">
      <c r="A70" s="49" t="s">
        <v>11</v>
      </c>
      <c r="B70" s="122">
        <v>723</v>
      </c>
      <c r="C70" s="17" t="s">
        <v>17</v>
      </c>
      <c r="D70" s="76" t="s">
        <v>13</v>
      </c>
      <c r="E70" s="119">
        <v>106005.26115402779</v>
      </c>
      <c r="F70" s="119">
        <v>4643.9871755324093</v>
      </c>
      <c r="G70" s="119">
        <f t="shared" si="7"/>
        <v>101361.27397849537</v>
      </c>
      <c r="H70" s="21">
        <v>7607.002161575233</v>
      </c>
      <c r="I70" s="21">
        <v>442.17000000000019</v>
      </c>
      <c r="J70" s="20">
        <f t="shared" si="8"/>
        <v>13.324733163675848</v>
      </c>
      <c r="K70" s="75">
        <f t="shared" ref="K70:K84" si="10">+IF(D70="Weekday",J70/$G$88,IF(D70="Saturday",J70/$G$89,IF(D70="Sunday",J70/$G$90, "NA")))</f>
        <v>0.33077597279893967</v>
      </c>
      <c r="L70" s="22">
        <f t="shared" si="9"/>
        <v>17.203795285919963</v>
      </c>
      <c r="M70" s="54"/>
    </row>
    <row r="71" spans="1:13" ht="15.75" x14ac:dyDescent="0.25">
      <c r="A71" s="49" t="s">
        <v>11</v>
      </c>
      <c r="B71" s="122">
        <v>723</v>
      </c>
      <c r="C71" s="17" t="s">
        <v>17</v>
      </c>
      <c r="D71" s="76" t="s">
        <v>14</v>
      </c>
      <c r="E71" s="119">
        <v>106674.22639432029</v>
      </c>
      <c r="F71" s="119">
        <v>4259.4830461116007</v>
      </c>
      <c r="G71" s="119">
        <f t="shared" si="7"/>
        <v>102414.74334820868</v>
      </c>
      <c r="H71" s="21">
        <v>6249.4203839344918</v>
      </c>
      <c r="I71" s="21">
        <v>446.30999999999977</v>
      </c>
      <c r="J71" s="20">
        <f t="shared" si="8"/>
        <v>16.387878724159489</v>
      </c>
      <c r="K71" s="75">
        <f t="shared" si="10"/>
        <v>0.28353326629455472</v>
      </c>
      <c r="L71" s="22">
        <f t="shared" si="9"/>
        <v>14.002420702951973</v>
      </c>
      <c r="M71" s="54"/>
    </row>
    <row r="72" spans="1:13" ht="15.75" x14ac:dyDescent="0.25">
      <c r="A72" s="49" t="s">
        <v>11</v>
      </c>
      <c r="B72" s="122">
        <v>724</v>
      </c>
      <c r="C72" s="17" t="s">
        <v>17</v>
      </c>
      <c r="D72" s="76" t="s">
        <v>12</v>
      </c>
      <c r="E72" s="119">
        <v>2285392.8115929109</v>
      </c>
      <c r="F72" s="119">
        <v>449523.02882165305</v>
      </c>
      <c r="G72" s="119">
        <f t="shared" si="7"/>
        <v>1835869.7827712579</v>
      </c>
      <c r="H72" s="21">
        <v>238844.64478072559</v>
      </c>
      <c r="I72" s="21">
        <v>8428.6300000000156</v>
      </c>
      <c r="J72" s="20">
        <f t="shared" si="8"/>
        <v>7.686459893026707</v>
      </c>
      <c r="K72" s="75">
        <f t="shared" si="10"/>
        <v>0.31136337294445288</v>
      </c>
      <c r="L72" s="22">
        <f t="shared" si="9"/>
        <v>28.337303307978303</v>
      </c>
      <c r="M72" s="54"/>
    </row>
    <row r="73" spans="1:13" ht="15.75" x14ac:dyDescent="0.25">
      <c r="A73" s="49" t="s">
        <v>11</v>
      </c>
      <c r="B73" s="122">
        <v>724</v>
      </c>
      <c r="C73" s="17" t="s">
        <v>17</v>
      </c>
      <c r="D73" s="76" t="s">
        <v>13</v>
      </c>
      <c r="E73" s="119">
        <v>314544.02539451502</v>
      </c>
      <c r="F73" s="119">
        <v>49914.002410817797</v>
      </c>
      <c r="G73" s="119">
        <f t="shared" si="7"/>
        <v>264630.02298369724</v>
      </c>
      <c r="H73" s="21">
        <v>38681.424223338581</v>
      </c>
      <c r="I73" s="21">
        <v>1137.67</v>
      </c>
      <c r="J73" s="20">
        <f t="shared" si="8"/>
        <v>6.8412688595895013</v>
      </c>
      <c r="K73" s="75">
        <f t="shared" si="10"/>
        <v>0.16982909409238361</v>
      </c>
      <c r="L73" s="22">
        <f t="shared" si="9"/>
        <v>34.000566265559065</v>
      </c>
      <c r="M73" s="54"/>
    </row>
    <row r="74" spans="1:13" ht="15.75" x14ac:dyDescent="0.25">
      <c r="A74" s="49" t="s">
        <v>11</v>
      </c>
      <c r="B74" s="122">
        <v>724</v>
      </c>
      <c r="C74" s="17" t="s">
        <v>17</v>
      </c>
      <c r="D74" s="76" t="s">
        <v>14</v>
      </c>
      <c r="E74" s="119">
        <v>316116.95135694591</v>
      </c>
      <c r="F74" s="119">
        <v>25192.420588844376</v>
      </c>
      <c r="G74" s="119">
        <f t="shared" si="7"/>
        <v>290924.53076810151</v>
      </c>
      <c r="H74" s="21">
        <v>30719.973932370951</v>
      </c>
      <c r="I74" s="21">
        <v>1154.4799999999998</v>
      </c>
      <c r="J74" s="20">
        <f t="shared" si="8"/>
        <v>9.4702076052721473</v>
      </c>
      <c r="K74" s="75">
        <f t="shared" si="10"/>
        <v>0.16384786219169808</v>
      </c>
      <c r="L74" s="22">
        <f t="shared" si="9"/>
        <v>26.609359999628367</v>
      </c>
      <c r="M74" s="54"/>
    </row>
    <row r="75" spans="1:13" ht="15.75" x14ac:dyDescent="0.25">
      <c r="A75" s="49" t="s">
        <v>21</v>
      </c>
      <c r="B75" s="122">
        <v>740</v>
      </c>
      <c r="C75" s="17" t="s">
        <v>17</v>
      </c>
      <c r="D75" s="19" t="s">
        <v>12</v>
      </c>
      <c r="E75" s="119">
        <v>24479</v>
      </c>
      <c r="F75" s="119">
        <v>0</v>
      </c>
      <c r="G75" s="119">
        <f t="shared" si="7"/>
        <v>24479</v>
      </c>
      <c r="H75" s="21">
        <v>1327</v>
      </c>
      <c r="I75" s="21">
        <v>203.55</v>
      </c>
      <c r="J75" s="20">
        <f t="shared" si="8"/>
        <v>18.446872645064055</v>
      </c>
      <c r="K75" s="75">
        <f t="shared" si="10"/>
        <v>0.74724653051981371</v>
      </c>
      <c r="L75" s="22">
        <f t="shared" si="9"/>
        <v>6.5192827315155979</v>
      </c>
      <c r="M75" s="54"/>
    </row>
    <row r="76" spans="1:13" ht="15.75" x14ac:dyDescent="0.25">
      <c r="A76" s="49" t="s">
        <v>21</v>
      </c>
      <c r="B76" s="122">
        <v>741</v>
      </c>
      <c r="C76" s="17" t="s">
        <v>17</v>
      </c>
      <c r="D76" s="19" t="s">
        <v>12</v>
      </c>
      <c r="E76" s="119">
        <v>29518</v>
      </c>
      <c r="F76" s="119">
        <v>0</v>
      </c>
      <c r="G76" s="119">
        <f t="shared" si="7"/>
        <v>29518</v>
      </c>
      <c r="H76" s="21">
        <v>2314</v>
      </c>
      <c r="I76" s="21">
        <v>251.95</v>
      </c>
      <c r="J76" s="20">
        <f t="shared" si="8"/>
        <v>12.756266205704408</v>
      </c>
      <c r="K76" s="75">
        <f t="shared" si="10"/>
        <v>0.51673125564458888</v>
      </c>
      <c r="L76" s="22">
        <f t="shared" si="9"/>
        <v>9.1843619765826556</v>
      </c>
      <c r="M76" s="54"/>
    </row>
    <row r="77" spans="1:13" ht="15.75" x14ac:dyDescent="0.25">
      <c r="A77" s="49" t="s">
        <v>21</v>
      </c>
      <c r="B77" s="122">
        <v>771</v>
      </c>
      <c r="C77" s="17" t="s">
        <v>17</v>
      </c>
      <c r="D77" s="19" t="s">
        <v>12</v>
      </c>
      <c r="E77" s="119">
        <v>35536</v>
      </c>
      <c r="F77" s="119">
        <v>0</v>
      </c>
      <c r="G77" s="119">
        <f t="shared" si="7"/>
        <v>35536</v>
      </c>
      <c r="H77" s="21">
        <v>1111</v>
      </c>
      <c r="I77" s="21">
        <v>265.5</v>
      </c>
      <c r="J77" s="20">
        <f t="shared" si="8"/>
        <v>31.985598559855987</v>
      </c>
      <c r="K77" s="75">
        <f t="shared" si="10"/>
        <v>1.2956736900792403</v>
      </c>
      <c r="L77" s="22">
        <f t="shared" si="9"/>
        <v>4.1845574387947266</v>
      </c>
      <c r="M77" s="54"/>
    </row>
    <row r="78" spans="1:13" ht="15.75" x14ac:dyDescent="0.25">
      <c r="A78" s="49" t="s">
        <v>21</v>
      </c>
      <c r="B78" s="122">
        <v>791</v>
      </c>
      <c r="C78" s="17" t="s">
        <v>17</v>
      </c>
      <c r="D78" s="19" t="s">
        <v>12</v>
      </c>
      <c r="E78" s="119">
        <v>21442</v>
      </c>
      <c r="F78" s="119">
        <v>0</v>
      </c>
      <c r="G78" s="119">
        <f t="shared" si="7"/>
        <v>21442</v>
      </c>
      <c r="H78" s="21">
        <v>655</v>
      </c>
      <c r="I78" s="21">
        <v>175.23</v>
      </c>
      <c r="J78" s="20">
        <f t="shared" si="8"/>
        <v>32.735877862595423</v>
      </c>
      <c r="K78" s="75">
        <f t="shared" si="10"/>
        <v>1.3260660290236348</v>
      </c>
      <c r="L78" s="22">
        <f t="shared" si="9"/>
        <v>3.7379444159105177</v>
      </c>
      <c r="M78" s="54"/>
    </row>
    <row r="79" spans="1:13" ht="15.75" x14ac:dyDescent="0.25">
      <c r="A79" s="49" t="s">
        <v>15</v>
      </c>
      <c r="B79" s="122">
        <v>801</v>
      </c>
      <c r="C79" s="17" t="s">
        <v>17</v>
      </c>
      <c r="D79" s="19" t="s">
        <v>12</v>
      </c>
      <c r="E79" s="119">
        <v>417553</v>
      </c>
      <c r="F79" s="119">
        <v>35875</v>
      </c>
      <c r="G79" s="119">
        <f t="shared" si="7"/>
        <v>381678</v>
      </c>
      <c r="H79" s="21">
        <v>34000</v>
      </c>
      <c r="I79" s="21">
        <v>4423</v>
      </c>
      <c r="J79" s="20">
        <f t="shared" si="8"/>
        <v>11.225823529411764</v>
      </c>
      <c r="K79" s="75">
        <f t="shared" si="10"/>
        <v>0.45473603282154079</v>
      </c>
      <c r="L79" s="22">
        <f t="shared" si="9"/>
        <v>7.6870902102645262</v>
      </c>
      <c r="M79" s="54"/>
    </row>
    <row r="80" spans="1:13" ht="15.75" x14ac:dyDescent="0.25">
      <c r="A80" s="49" t="s">
        <v>15</v>
      </c>
      <c r="B80" s="122">
        <v>805</v>
      </c>
      <c r="C80" s="17" t="s">
        <v>17</v>
      </c>
      <c r="D80" s="19" t="s">
        <v>12</v>
      </c>
      <c r="E80" s="119">
        <v>470086</v>
      </c>
      <c r="F80" s="119">
        <v>44402</v>
      </c>
      <c r="G80" s="119">
        <f t="shared" si="7"/>
        <v>425684</v>
      </c>
      <c r="H80" s="21">
        <v>35988</v>
      </c>
      <c r="I80" s="21">
        <v>5370</v>
      </c>
      <c r="J80" s="20">
        <f t="shared" si="8"/>
        <v>11.828498388351672</v>
      </c>
      <c r="K80" s="75">
        <f t="shared" si="10"/>
        <v>0.47914920604821598</v>
      </c>
      <c r="L80" s="22">
        <f t="shared" si="9"/>
        <v>6.7016759776536317</v>
      </c>
      <c r="M80" s="54"/>
    </row>
    <row r="81" spans="1:13" ht="15.75" x14ac:dyDescent="0.25">
      <c r="A81" s="49" t="s">
        <v>15</v>
      </c>
      <c r="B81" s="122">
        <v>805</v>
      </c>
      <c r="C81" s="17" t="s">
        <v>17</v>
      </c>
      <c r="D81" s="19" t="s">
        <v>13</v>
      </c>
      <c r="E81" s="119">
        <v>82844</v>
      </c>
      <c r="F81" s="119">
        <v>6105</v>
      </c>
      <c r="G81" s="119">
        <f t="shared" si="7"/>
        <v>76739</v>
      </c>
      <c r="H81" s="21">
        <v>5281</v>
      </c>
      <c r="I81" s="21">
        <v>961</v>
      </c>
      <c r="J81" s="20">
        <f t="shared" si="8"/>
        <v>14.531149403522059</v>
      </c>
      <c r="K81" s="75">
        <f t="shared" si="10"/>
        <v>0.36072430275299966</v>
      </c>
      <c r="L81" s="22">
        <f t="shared" si="9"/>
        <v>5.4953173777315296</v>
      </c>
      <c r="M81" s="54"/>
    </row>
    <row r="82" spans="1:13" ht="15.75" x14ac:dyDescent="0.25">
      <c r="A82" s="49" t="s">
        <v>15</v>
      </c>
      <c r="B82" s="122">
        <v>831</v>
      </c>
      <c r="C82" s="17" t="s">
        <v>17</v>
      </c>
      <c r="D82" s="19" t="s">
        <v>12</v>
      </c>
      <c r="E82" s="119">
        <v>215729</v>
      </c>
      <c r="F82" s="119">
        <v>7828</v>
      </c>
      <c r="G82" s="119">
        <f t="shared" si="7"/>
        <v>207901</v>
      </c>
      <c r="H82" s="21">
        <v>8441</v>
      </c>
      <c r="I82" s="21">
        <v>2303</v>
      </c>
      <c r="J82" s="20">
        <f t="shared" si="8"/>
        <v>24.629901670418196</v>
      </c>
      <c r="K82" s="75">
        <f t="shared" si="10"/>
        <v>0.99770887588302393</v>
      </c>
      <c r="L82" s="22">
        <f t="shared" si="9"/>
        <v>3.6652192792010423</v>
      </c>
      <c r="M82" s="54"/>
    </row>
    <row r="83" spans="1:13" ht="15.75" x14ac:dyDescent="0.25">
      <c r="A83" s="49" t="s">
        <v>18</v>
      </c>
      <c r="B83" s="122" t="s">
        <v>22</v>
      </c>
      <c r="C83" s="17" t="s">
        <v>17</v>
      </c>
      <c r="D83" s="19" t="s">
        <v>12</v>
      </c>
      <c r="E83" s="119">
        <v>1044643.9715836116</v>
      </c>
      <c r="F83" s="119">
        <v>21865.709816643826</v>
      </c>
      <c r="G83" s="119">
        <f t="shared" si="7"/>
        <v>1022778.2617669677</v>
      </c>
      <c r="H83" s="21">
        <v>32244</v>
      </c>
      <c r="I83" s="21">
        <v>5423.172999999997</v>
      </c>
      <c r="J83" s="20">
        <f t="shared" si="8"/>
        <v>31.7199560155988</v>
      </c>
      <c r="K83" s="75">
        <f t="shared" si="10"/>
        <v>1.2849130330630629</v>
      </c>
      <c r="L83" s="22">
        <f t="shared" si="9"/>
        <v>5.9455967936114185</v>
      </c>
      <c r="M83" s="54"/>
    </row>
    <row r="84" spans="1:13" ht="16.5" thickBot="1" x14ac:dyDescent="0.3">
      <c r="A84" s="57" t="s">
        <v>25</v>
      </c>
      <c r="B84" s="121">
        <v>788</v>
      </c>
      <c r="C84" s="59" t="s">
        <v>17</v>
      </c>
      <c r="D84" s="77" t="s">
        <v>12</v>
      </c>
      <c r="E84" s="120">
        <v>21097.536405501276</v>
      </c>
      <c r="F84" s="120">
        <v>0</v>
      </c>
      <c r="G84" s="120">
        <f t="shared" si="7"/>
        <v>21097.536405501276</v>
      </c>
      <c r="H84" s="79">
        <v>1218</v>
      </c>
      <c r="I84" s="79">
        <v>112</v>
      </c>
      <c r="J84" s="78">
        <f t="shared" si="8"/>
        <v>17.321458461002688</v>
      </c>
      <c r="K84" s="80">
        <f t="shared" si="10"/>
        <v>0.70165821532847616</v>
      </c>
      <c r="L84" s="81">
        <f t="shared" si="9"/>
        <v>10.875</v>
      </c>
      <c r="M84" s="65"/>
    </row>
    <row r="86" spans="1:13" ht="15.75" thickBot="1" x14ac:dyDescent="0.3"/>
    <row r="87" spans="1:13" ht="36" x14ac:dyDescent="0.25">
      <c r="F87" s="115" t="s">
        <v>66</v>
      </c>
      <c r="G87" s="103" t="s">
        <v>48</v>
      </c>
      <c r="H87" s="103" t="s">
        <v>49</v>
      </c>
      <c r="I87" s="103" t="s">
        <v>50</v>
      </c>
      <c r="J87" s="104" t="s">
        <v>51</v>
      </c>
    </row>
    <row r="88" spans="1:13" x14ac:dyDescent="0.25">
      <c r="F88" s="49" t="s">
        <v>12</v>
      </c>
      <c r="G88" s="92">
        <f>AVERAGEIF($D$5:$D$84,"Weekday",J5:J84)</f>
        <v>24.686461417534709</v>
      </c>
      <c r="H88" s="93">
        <f>G88*1.2</f>
        <v>29.62375370104165</v>
      </c>
      <c r="I88" s="94">
        <f>G88*1.35</f>
        <v>33.326722913671858</v>
      </c>
      <c r="J88" s="95">
        <f>G88*1.6</f>
        <v>39.498338268055534</v>
      </c>
    </row>
    <row r="89" spans="1:13" x14ac:dyDescent="0.25">
      <c r="F89" s="49" t="s">
        <v>13</v>
      </c>
      <c r="G89" s="92">
        <f>AVERAGEIF($D$5:$D$84,"Saturday",J5:J84)</f>
        <v>40.283255917669727</v>
      </c>
      <c r="H89" s="93">
        <f>G89*1.2</f>
        <v>48.339907101203671</v>
      </c>
      <c r="I89" s="94">
        <f>G89*1.35</f>
        <v>54.382395488854137</v>
      </c>
      <c r="J89" s="95">
        <f>G89*1.6</f>
        <v>64.453209468271567</v>
      </c>
    </row>
    <row r="90" spans="1:13" ht="15.75" thickBot="1" x14ac:dyDescent="0.3">
      <c r="F90" s="57" t="s">
        <v>14</v>
      </c>
      <c r="G90" s="87">
        <f>AVERAGEIF($D$5:$D$84,"Sunday",J5:J84)</f>
        <v>57.798786499833795</v>
      </c>
      <c r="H90" s="96">
        <f>G90*1.2</f>
        <v>69.358543799800557</v>
      </c>
      <c r="I90" s="97">
        <f>G90*1.35</f>
        <v>78.028361774775632</v>
      </c>
      <c r="J90" s="98">
        <f>G90*1.6</f>
        <v>92.478058399734081</v>
      </c>
    </row>
  </sheetData>
  <mergeCells count="1">
    <mergeCell ref="A2:M2"/>
  </mergeCells>
  <conditionalFormatting sqref="K1">
    <cfRule type="cellIs" dxfId="64" priority="25" operator="greaterThan">
      <formula>1.6</formula>
    </cfRule>
  </conditionalFormatting>
  <conditionalFormatting sqref="K5:K84">
    <cfRule type="cellIs" dxfId="63" priority="2" operator="greaterThan">
      <formula>1.6</formula>
    </cfRule>
    <cfRule type="cellIs" dxfId="62" priority="3" operator="between">
      <formula>1.35</formula>
      <formula>1.6</formula>
    </cfRule>
    <cfRule type="cellIs" dxfId="61" priority="4" operator="between">
      <formula>1.2</formula>
      <formula>1.35</formula>
    </cfRule>
  </conditionalFormatting>
  <conditionalFormatting sqref="L5:L84">
    <cfRule type="cellIs" dxfId="60" priority="1" operator="lessThan">
      <formula>10</formula>
    </cfRule>
  </conditionalFormatting>
  <pageMargins left="0.7" right="0.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4B9B-AA23-4677-A55F-210C2BF05058}">
  <sheetPr>
    <pageSetUpPr fitToPage="1"/>
  </sheetPr>
  <dimension ref="A1:Q16"/>
  <sheetViews>
    <sheetView workbookViewId="0">
      <selection sqref="A1:M16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</cols>
  <sheetData>
    <row r="1" spans="1:17" ht="18.75" x14ac:dyDescent="0.3">
      <c r="A1" s="40" t="s">
        <v>58</v>
      </c>
    </row>
    <row r="2" spans="1:17" ht="46.5" x14ac:dyDescent="0.7">
      <c r="A2" s="123" t="s">
        <v>79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7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7" ht="15.75" x14ac:dyDescent="0.25">
      <c r="A5" s="49" t="s">
        <v>11</v>
      </c>
      <c r="B5" s="16" t="s">
        <v>71</v>
      </c>
      <c r="C5" s="17" t="s">
        <v>73</v>
      </c>
      <c r="D5" s="16" t="s">
        <v>12</v>
      </c>
      <c r="E5" s="116">
        <v>6954459.7203506408</v>
      </c>
      <c r="F5" s="116">
        <v>1162290.5221095246</v>
      </c>
      <c r="G5" s="116">
        <f>E5-F5</f>
        <v>5792169.1982411165</v>
      </c>
      <c r="H5" s="51">
        <v>694986</v>
      </c>
      <c r="I5" s="66">
        <v>26259.180000000069</v>
      </c>
      <c r="J5" s="50">
        <f>G5/H5</f>
        <v>8.3342242840015714</v>
      </c>
      <c r="K5" s="52">
        <f>J5/G14</f>
        <v>1.1382314211904965</v>
      </c>
      <c r="L5" s="72">
        <f>H5/I5</f>
        <v>26.4664014641736</v>
      </c>
      <c r="M5" s="54"/>
    </row>
    <row r="6" spans="1:17" ht="15.75" x14ac:dyDescent="0.25">
      <c r="A6" s="49" t="s">
        <v>11</v>
      </c>
      <c r="B6" s="16" t="s">
        <v>71</v>
      </c>
      <c r="C6" s="17" t="s">
        <v>73</v>
      </c>
      <c r="D6" s="16" t="s">
        <v>13</v>
      </c>
      <c r="E6" s="116">
        <v>1358342.4968911752</v>
      </c>
      <c r="F6" s="116">
        <v>183534.81807419282</v>
      </c>
      <c r="G6" s="116">
        <f t="shared" ref="G6:G10" si="0">E6-F6</f>
        <v>1174807.6788169823</v>
      </c>
      <c r="H6" s="51">
        <v>123799</v>
      </c>
      <c r="I6" s="66">
        <v>5086.78</v>
      </c>
      <c r="J6" s="50">
        <f t="shared" ref="J6:J10" si="1">G6/H6</f>
        <v>9.4896378712023708</v>
      </c>
      <c r="K6" s="52">
        <f>J6/G15</f>
        <v>1.1185273584910667</v>
      </c>
      <c r="L6" s="72">
        <f t="shared" ref="L6:L10" si="2">H6/I6</f>
        <v>24.337400084139674</v>
      </c>
      <c r="M6" s="54"/>
    </row>
    <row r="7" spans="1:17" ht="15.75" x14ac:dyDescent="0.25">
      <c r="A7" s="49" t="s">
        <v>11</v>
      </c>
      <c r="B7" s="16" t="s">
        <v>71</v>
      </c>
      <c r="C7" s="17" t="s">
        <v>73</v>
      </c>
      <c r="D7" s="16" t="s">
        <v>14</v>
      </c>
      <c r="E7" s="116">
        <v>1292964.0093687526</v>
      </c>
      <c r="F7" s="116">
        <v>127724.76928418245</v>
      </c>
      <c r="G7" s="116">
        <f t="shared" si="0"/>
        <v>1165239.2400845701</v>
      </c>
      <c r="H7" s="51">
        <v>103228</v>
      </c>
      <c r="I7" s="66">
        <v>5115.3200000000024</v>
      </c>
      <c r="J7" s="50">
        <f t="shared" si="1"/>
        <v>11.288015267994828</v>
      </c>
      <c r="K7" s="52">
        <f>J7/G16</f>
        <v>1.1220982434173201</v>
      </c>
      <c r="L7" s="72">
        <f t="shared" si="2"/>
        <v>20.180164681779431</v>
      </c>
      <c r="M7" s="54"/>
    </row>
    <row r="8" spans="1:17" ht="15.75" x14ac:dyDescent="0.25">
      <c r="A8" s="49" t="s">
        <v>11</v>
      </c>
      <c r="B8" s="16" t="s">
        <v>72</v>
      </c>
      <c r="C8" s="17" t="s">
        <v>73</v>
      </c>
      <c r="D8" s="16" t="s">
        <v>12</v>
      </c>
      <c r="E8" s="116">
        <v>7170207.8715268504</v>
      </c>
      <c r="F8" s="116">
        <v>747628.55770119105</v>
      </c>
      <c r="G8" s="116">
        <f t="shared" si="0"/>
        <v>6422579.3138256595</v>
      </c>
      <c r="H8" s="51">
        <v>1017851</v>
      </c>
      <c r="I8" s="66">
        <v>26341.9000000001</v>
      </c>
      <c r="J8" s="50">
        <f t="shared" si="1"/>
        <v>6.3099405648033544</v>
      </c>
      <c r="K8" s="52">
        <f>J8/G14</f>
        <v>0.86176857880950342</v>
      </c>
      <c r="L8" s="72">
        <f t="shared" si="2"/>
        <v>38.639999392602512</v>
      </c>
      <c r="M8" s="54"/>
    </row>
    <row r="9" spans="1:17" ht="15.75" x14ac:dyDescent="0.25">
      <c r="A9" s="49" t="s">
        <v>11</v>
      </c>
      <c r="B9" s="16" t="s">
        <v>72</v>
      </c>
      <c r="C9" s="17" t="s">
        <v>73</v>
      </c>
      <c r="D9" s="16" t="s">
        <v>13</v>
      </c>
      <c r="E9" s="116">
        <v>1320568.2596559974</v>
      </c>
      <c r="F9" s="116">
        <v>94056.82104480917</v>
      </c>
      <c r="G9" s="116">
        <f t="shared" si="0"/>
        <v>1226511.4386111882</v>
      </c>
      <c r="H9" s="51">
        <v>164006</v>
      </c>
      <c r="I9" s="66">
        <v>4774.7400000000007</v>
      </c>
      <c r="J9" s="50">
        <f t="shared" si="1"/>
        <v>7.478454682213993</v>
      </c>
      <c r="K9" s="52">
        <f>J9/G15</f>
        <v>0.88147264150893356</v>
      </c>
      <c r="L9" s="72">
        <f t="shared" si="2"/>
        <v>34.348676577153931</v>
      </c>
      <c r="M9" s="54"/>
    </row>
    <row r="10" spans="1:17" ht="16.5" thickBot="1" x14ac:dyDescent="0.3">
      <c r="A10" s="57" t="s">
        <v>11</v>
      </c>
      <c r="B10" s="58" t="s">
        <v>72</v>
      </c>
      <c r="C10" s="59" t="s">
        <v>73</v>
      </c>
      <c r="D10" s="58" t="s">
        <v>14</v>
      </c>
      <c r="E10" s="117">
        <v>1446474.3790609813</v>
      </c>
      <c r="F10" s="117">
        <v>77103.147065414742</v>
      </c>
      <c r="G10" s="117">
        <f t="shared" si="0"/>
        <v>1369371.2319955665</v>
      </c>
      <c r="H10" s="61">
        <v>155056</v>
      </c>
      <c r="I10" s="69">
        <v>5158.399999999996</v>
      </c>
      <c r="J10" s="60">
        <f t="shared" si="1"/>
        <v>8.831462387753886</v>
      </c>
      <c r="K10" s="62">
        <f>J10/G16</f>
        <v>0.87790175658267977</v>
      </c>
      <c r="L10" s="74">
        <f t="shared" si="2"/>
        <v>30.058933002481414</v>
      </c>
      <c r="M10" s="82"/>
      <c r="N10" s="34"/>
      <c r="O10" s="34"/>
      <c r="P10" s="34"/>
      <c r="Q10" s="34"/>
    </row>
    <row r="11" spans="1:17" x14ac:dyDescent="0.25">
      <c r="M11" s="35"/>
      <c r="N11" s="36"/>
      <c r="O11" s="37"/>
      <c r="P11" s="36"/>
      <c r="Q11" s="38"/>
    </row>
    <row r="12" spans="1:17" ht="15.75" thickBot="1" x14ac:dyDescent="0.3">
      <c r="M12" s="35"/>
      <c r="N12" s="36"/>
      <c r="O12" s="37"/>
      <c r="P12" s="36"/>
      <c r="Q12" s="38"/>
    </row>
    <row r="13" spans="1:17" ht="24" x14ac:dyDescent="0.25">
      <c r="F13" s="115" t="s">
        <v>66</v>
      </c>
      <c r="G13" s="103" t="s">
        <v>48</v>
      </c>
      <c r="H13" s="103" t="s">
        <v>49</v>
      </c>
      <c r="I13" s="103" t="s">
        <v>50</v>
      </c>
      <c r="J13" s="104" t="s">
        <v>51</v>
      </c>
      <c r="M13" s="35"/>
      <c r="N13" s="36"/>
      <c r="O13" s="37"/>
      <c r="P13" s="36"/>
      <c r="Q13" s="35"/>
    </row>
    <row r="14" spans="1:17" x14ac:dyDescent="0.25">
      <c r="F14" s="105" t="s">
        <v>12</v>
      </c>
      <c r="G14" s="106">
        <f>AVERAGEIF($D$5:$D$10,"Weekday",J5:J10)</f>
        <v>7.3220824244024634</v>
      </c>
      <c r="H14" s="107">
        <f>G14*1.2</f>
        <v>8.7864989092829564</v>
      </c>
      <c r="I14" s="108">
        <f>G14*1.35</f>
        <v>9.8848112729433257</v>
      </c>
      <c r="J14" s="109">
        <f>G14*1.6</f>
        <v>11.715331879043942</v>
      </c>
      <c r="M14" s="35"/>
      <c r="N14" s="36"/>
      <c r="O14" s="37"/>
      <c r="P14" s="36"/>
      <c r="Q14" s="35"/>
    </row>
    <row r="15" spans="1:17" x14ac:dyDescent="0.25">
      <c r="F15" s="105" t="s">
        <v>13</v>
      </c>
      <c r="G15" s="106">
        <f>AVERAGEIF($D$5:$D$10,"Saturday",J5:J10)</f>
        <v>8.484046276708181</v>
      </c>
      <c r="H15" s="107">
        <f>G15*1.2</f>
        <v>10.180855532049817</v>
      </c>
      <c r="I15" s="108">
        <f>G15*1.35</f>
        <v>11.453462473556046</v>
      </c>
      <c r="J15" s="109">
        <f>G15*1.6</f>
        <v>13.57447404273309</v>
      </c>
    </row>
    <row r="16" spans="1:17" ht="15.75" thickBot="1" x14ac:dyDescent="0.3">
      <c r="F16" s="110" t="s">
        <v>14</v>
      </c>
      <c r="G16" s="111">
        <f>AVERAGEIF($D$5:$D$10,"Sunday",J5:J10)</f>
        <v>10.059738827874357</v>
      </c>
      <c r="H16" s="112">
        <f>G16*1.2</f>
        <v>12.071686593449227</v>
      </c>
      <c r="I16" s="113">
        <f>G16*1.35</f>
        <v>13.580647417630383</v>
      </c>
      <c r="J16" s="114">
        <f>G16*1.6</f>
        <v>16.095582124598973</v>
      </c>
    </row>
  </sheetData>
  <mergeCells count="1">
    <mergeCell ref="A2:M2"/>
  </mergeCells>
  <conditionalFormatting sqref="K1">
    <cfRule type="cellIs" dxfId="59" priority="6" operator="greaterThan">
      <formula>1.6</formula>
    </cfRule>
  </conditionalFormatting>
  <conditionalFormatting sqref="L5:L10">
    <cfRule type="cellIs" dxfId="58" priority="1" operator="lessThan">
      <formula>25</formula>
    </cfRule>
  </conditionalFormatting>
  <pageMargins left="0.7" right="0.7" top="0.75" bottom="0.75" header="0.3" footer="0.3"/>
  <pageSetup scale="63" fitToHeight="0"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6F06-8F2B-42F3-8C4E-44A5D5DB3119}">
  <sheetPr>
    <pageSetUpPr fitToPage="1"/>
  </sheetPr>
  <dimension ref="A1:O11"/>
  <sheetViews>
    <sheetView workbookViewId="0">
      <selection activeCell="A8" sqref="A8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5" width="13.7109375" bestFit="1" customWidth="1"/>
  </cols>
  <sheetData>
    <row r="1" spans="1:15" ht="18.75" x14ac:dyDescent="0.3">
      <c r="A1" s="40" t="s">
        <v>59</v>
      </c>
    </row>
    <row r="2" spans="1:15" ht="46.5" x14ac:dyDescent="0.7">
      <c r="A2" s="123" t="s">
        <v>80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5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5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5" ht="15.75" x14ac:dyDescent="0.25">
      <c r="A5" s="49" t="s">
        <v>87</v>
      </c>
      <c r="B5" s="16" t="s">
        <v>70</v>
      </c>
      <c r="C5" s="17" t="s">
        <v>69</v>
      </c>
      <c r="D5" s="17" t="s">
        <v>12</v>
      </c>
      <c r="E5" s="116">
        <v>1987157.7276919868</v>
      </c>
      <c r="F5" s="116">
        <v>65789</v>
      </c>
      <c r="G5" s="116">
        <f>E5-F5</f>
        <v>1921368.7276919868</v>
      </c>
      <c r="H5" s="83">
        <v>87721</v>
      </c>
      <c r="I5" s="83">
        <v>8939.9</v>
      </c>
      <c r="J5" s="84">
        <f>G5/H5</f>
        <v>21.903178574024313</v>
      </c>
      <c r="K5" s="52">
        <v>1</v>
      </c>
      <c r="L5" s="85">
        <f>H5/I5</f>
        <v>9.8123021510307726</v>
      </c>
      <c r="M5" s="54"/>
    </row>
    <row r="6" spans="1:15" ht="15.75" x14ac:dyDescent="0.25">
      <c r="A6" s="49" t="s">
        <v>87</v>
      </c>
      <c r="B6" s="16" t="s">
        <v>70</v>
      </c>
      <c r="C6" s="17" t="s">
        <v>69</v>
      </c>
      <c r="D6" s="17" t="s">
        <v>13</v>
      </c>
      <c r="E6" s="116">
        <v>291461.63788535836</v>
      </c>
      <c r="F6" s="116">
        <v>11746</v>
      </c>
      <c r="G6" s="116">
        <f t="shared" ref="G6:G7" si="0">E6-F6</f>
        <v>279715.63788535836</v>
      </c>
      <c r="H6" s="83">
        <v>15890</v>
      </c>
      <c r="I6" s="83">
        <v>1310.84</v>
      </c>
      <c r="J6" s="84">
        <f t="shared" ref="J6:J7" si="1">G6/H6</f>
        <v>17.603249709588319</v>
      </c>
      <c r="K6" s="52">
        <v>1</v>
      </c>
      <c r="L6" s="85">
        <f t="shared" ref="L6:L7" si="2">H6/I6</f>
        <v>12.121998108083368</v>
      </c>
      <c r="M6" s="54"/>
    </row>
    <row r="7" spans="1:15" ht="16.5" thickBot="1" x14ac:dyDescent="0.3">
      <c r="A7" s="57" t="s">
        <v>87</v>
      </c>
      <c r="B7" s="58" t="s">
        <v>70</v>
      </c>
      <c r="C7" s="59" t="s">
        <v>69</v>
      </c>
      <c r="D7" s="58" t="s">
        <v>14</v>
      </c>
      <c r="E7" s="117">
        <v>326237.29735669796</v>
      </c>
      <c r="F7" s="117">
        <v>11087</v>
      </c>
      <c r="G7" s="117">
        <f t="shared" si="0"/>
        <v>315150.29735669796</v>
      </c>
      <c r="H7" s="86">
        <v>14915</v>
      </c>
      <c r="I7" s="86">
        <v>1464.3</v>
      </c>
      <c r="J7" s="87">
        <f t="shared" si="1"/>
        <v>21.129755102695135</v>
      </c>
      <c r="K7" s="62">
        <v>1</v>
      </c>
      <c r="L7" s="88">
        <f t="shared" si="2"/>
        <v>10.185754285324046</v>
      </c>
      <c r="M7" s="65"/>
    </row>
    <row r="8" spans="1:15" ht="15.75" x14ac:dyDescent="0.25">
      <c r="B8" s="4"/>
      <c r="C8" s="5"/>
      <c r="D8" s="4"/>
      <c r="E8" s="6"/>
      <c r="F8" s="6"/>
      <c r="G8" s="6"/>
      <c r="H8" s="23"/>
      <c r="I8" s="8"/>
    </row>
    <row r="9" spans="1:15" ht="15.75" x14ac:dyDescent="0.25">
      <c r="B9" s="4"/>
      <c r="C9" s="5"/>
      <c r="D9" s="4"/>
      <c r="E9" s="6"/>
      <c r="F9" s="6"/>
      <c r="H9" s="7"/>
      <c r="I9" s="8"/>
    </row>
    <row r="10" spans="1:15" ht="15.75" x14ac:dyDescent="0.25">
      <c r="B10" s="4"/>
      <c r="C10" s="5"/>
      <c r="D10" s="4"/>
      <c r="E10" s="6"/>
      <c r="F10" s="6"/>
      <c r="H10" s="7"/>
      <c r="I10" s="8"/>
    </row>
    <row r="11" spans="1:15" x14ac:dyDescent="0.25">
      <c r="O11" s="23"/>
    </row>
  </sheetData>
  <mergeCells count="1">
    <mergeCell ref="A2:M2"/>
  </mergeCells>
  <conditionalFormatting sqref="K1">
    <cfRule type="cellIs" dxfId="57" priority="7" operator="greaterThan">
      <formula>1.6</formula>
    </cfRule>
  </conditionalFormatting>
  <conditionalFormatting sqref="L5:L7">
    <cfRule type="cellIs" dxfId="56" priority="1" operator="lessThan">
      <formula>25</formula>
    </cfRule>
  </conditionalFormatting>
  <pageMargins left="0.7" right="0.7" top="0.75" bottom="0.75" header="0.3" footer="0.3"/>
  <pageSetup scale="63" fitToHeight="0" orientation="landscape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D6E7-22A2-4227-BFFE-CD0D8EA9632B}">
  <sheetPr>
    <pageSetUpPr autoPageBreaks="0" fitToPage="1"/>
  </sheetPr>
  <dimension ref="A1:Q16"/>
  <sheetViews>
    <sheetView zoomScaleNormal="100" workbookViewId="0">
      <selection activeCell="H24" sqref="H24"/>
    </sheetView>
  </sheetViews>
  <sheetFormatPr defaultRowHeight="15" x14ac:dyDescent="0.25"/>
  <cols>
    <col min="1" max="1" width="20.7109375" customWidth="1"/>
    <col min="2" max="2" width="10.7109375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  <col min="14" max="14" width="14.7109375" bestFit="1" customWidth="1"/>
    <col min="15" max="16" width="14.85546875" bestFit="1" customWidth="1"/>
  </cols>
  <sheetData>
    <row r="1" spans="1:17" ht="18.75" x14ac:dyDescent="0.3">
      <c r="A1" s="40" t="s">
        <v>60</v>
      </c>
    </row>
    <row r="2" spans="1:17" ht="46.5" x14ac:dyDescent="0.7">
      <c r="A2" s="123" t="s">
        <v>81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7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7" ht="15.75" x14ac:dyDescent="0.25">
      <c r="A5" s="49" t="s">
        <v>11</v>
      </c>
      <c r="B5" s="16" t="s">
        <v>23</v>
      </c>
      <c r="C5" s="17" t="str">
        <f>VLOOKUP(B5,'[1]2019 Route Types'!$A$1:$B$351,2,FALSE)</f>
        <v>Light Rail</v>
      </c>
      <c r="D5" s="16" t="s">
        <v>12</v>
      </c>
      <c r="E5" s="116">
        <v>26198778.641088951</v>
      </c>
      <c r="F5" s="116">
        <v>3421026.7314696549</v>
      </c>
      <c r="G5" s="116">
        <f>E5-F5</f>
        <v>22777751.909619298</v>
      </c>
      <c r="H5" s="51">
        <v>3091246</v>
      </c>
      <c r="I5" s="66">
        <v>29762.530000000108</v>
      </c>
      <c r="J5" s="50">
        <f>G5/H5</f>
        <v>7.3684695134645697</v>
      </c>
      <c r="K5" s="52">
        <f>J5/G14</f>
        <v>1.1547940276943569</v>
      </c>
      <c r="L5" s="67">
        <f t="shared" ref="L5:L10" si="0">H5/I5</f>
        <v>103.86368363173389</v>
      </c>
      <c r="M5" s="54"/>
    </row>
    <row r="6" spans="1:17" ht="15.75" x14ac:dyDescent="0.25">
      <c r="A6" s="49" t="s">
        <v>11</v>
      </c>
      <c r="B6" s="16" t="s">
        <v>23</v>
      </c>
      <c r="C6" s="17" t="str">
        <f>VLOOKUP(B6,'[1]2019 Route Types'!$A$1:$B$351,2,FALSE)</f>
        <v>Light Rail</v>
      </c>
      <c r="D6" s="16" t="s">
        <v>13</v>
      </c>
      <c r="E6" s="116">
        <v>5354784.1336185802</v>
      </c>
      <c r="F6" s="116">
        <v>604626.93248114013</v>
      </c>
      <c r="G6" s="116">
        <f t="shared" ref="G6:G10" si="1">E6-F6</f>
        <v>4750157.2011374403</v>
      </c>
      <c r="H6" s="51">
        <v>546342</v>
      </c>
      <c r="I6" s="66">
        <v>6072.6699999999983</v>
      </c>
      <c r="J6" s="50">
        <f t="shared" ref="J6:J10" si="2">G6/H6</f>
        <v>8.694475623579077</v>
      </c>
      <c r="K6" s="52">
        <f>J6/G15</f>
        <v>1.1164799166050707</v>
      </c>
      <c r="L6" s="67">
        <f t="shared" si="0"/>
        <v>89.967345500414183</v>
      </c>
      <c r="M6" s="54"/>
    </row>
    <row r="7" spans="1:17" ht="15.75" x14ac:dyDescent="0.25">
      <c r="A7" s="49" t="s">
        <v>11</v>
      </c>
      <c r="B7" s="16" t="s">
        <v>23</v>
      </c>
      <c r="C7" s="17" t="str">
        <f>VLOOKUP(B7,'[1]2019 Route Types'!$A$1:$B$351,2,FALSE)</f>
        <v>Light Rail</v>
      </c>
      <c r="D7" s="16" t="s">
        <v>14</v>
      </c>
      <c r="E7" s="116">
        <v>5636186.9225493968</v>
      </c>
      <c r="F7" s="116">
        <v>571568.12366344605</v>
      </c>
      <c r="G7" s="116">
        <f t="shared" si="1"/>
        <v>5064618.7988859508</v>
      </c>
      <c r="H7" s="51">
        <v>516470</v>
      </c>
      <c r="I7" s="66">
        <v>6385.2999999999984</v>
      </c>
      <c r="J7" s="50">
        <f t="shared" si="2"/>
        <v>9.8062206882993213</v>
      </c>
      <c r="K7" s="52">
        <f>J7/G16</f>
        <v>1.1020803446213729</v>
      </c>
      <c r="L7" s="67">
        <f t="shared" si="0"/>
        <v>80.884218439227624</v>
      </c>
      <c r="M7" s="54"/>
    </row>
    <row r="8" spans="1:17" ht="15.75" x14ac:dyDescent="0.25">
      <c r="A8" s="49" t="s">
        <v>11</v>
      </c>
      <c r="B8" s="16" t="s">
        <v>24</v>
      </c>
      <c r="C8" s="17" t="str">
        <f>VLOOKUP(B8,'[1]2019 Route Types'!$A$1:$B$351,2,FALSE)</f>
        <v>Light Rail</v>
      </c>
      <c r="D8" s="16" t="s">
        <v>12</v>
      </c>
      <c r="E8" s="116">
        <v>30286650.250500806</v>
      </c>
      <c r="F8" s="116">
        <v>5258360.9644279331</v>
      </c>
      <c r="G8" s="116">
        <f t="shared" si="1"/>
        <v>25028289.286072873</v>
      </c>
      <c r="H8" s="51">
        <v>4640832</v>
      </c>
      <c r="I8" s="66">
        <v>34336.139999999956</v>
      </c>
      <c r="J8" s="50">
        <f t="shared" si="2"/>
        <v>5.3930608317803514</v>
      </c>
      <c r="K8" s="52">
        <f>J8/G14</f>
        <v>0.84520597230564309</v>
      </c>
      <c r="L8" s="67">
        <f t="shared" si="0"/>
        <v>135.15881517258509</v>
      </c>
      <c r="M8" s="54"/>
    </row>
    <row r="9" spans="1:17" ht="15.75" x14ac:dyDescent="0.25">
      <c r="A9" s="49" t="s">
        <v>11</v>
      </c>
      <c r="B9" s="16" t="s">
        <v>24</v>
      </c>
      <c r="C9" s="17" t="str">
        <f>VLOOKUP(B9,'[1]2019 Route Types'!$A$1:$B$351,2,FALSE)</f>
        <v>Light Rail</v>
      </c>
      <c r="D9" s="16" t="s">
        <v>13</v>
      </c>
      <c r="E9" s="116">
        <v>6082554.5381661886</v>
      </c>
      <c r="F9" s="116">
        <v>860051.30797409988</v>
      </c>
      <c r="G9" s="116">
        <f t="shared" si="1"/>
        <v>5222503.2301920885</v>
      </c>
      <c r="H9" s="51">
        <v>759049</v>
      </c>
      <c r="I9" s="66">
        <v>6893.4599999999973</v>
      </c>
      <c r="J9" s="50">
        <f t="shared" si="2"/>
        <v>6.8803242349203915</v>
      </c>
      <c r="K9" s="52">
        <f>J9/G15</f>
        <v>0.88352008339492927</v>
      </c>
      <c r="L9" s="67">
        <f t="shared" si="0"/>
        <v>110.11146797109149</v>
      </c>
      <c r="M9" s="54"/>
    </row>
    <row r="10" spans="1:17" ht="16.5" thickBot="1" x14ac:dyDescent="0.3">
      <c r="A10" s="57" t="s">
        <v>11</v>
      </c>
      <c r="B10" s="58" t="s">
        <v>24</v>
      </c>
      <c r="C10" s="59" t="str">
        <f>VLOOKUP(B10,'[1]2019 Route Types'!$A$1:$B$351,2,FALSE)</f>
        <v>Light Rail</v>
      </c>
      <c r="D10" s="58" t="s">
        <v>14</v>
      </c>
      <c r="E10" s="117">
        <v>6400298.8640760882</v>
      </c>
      <c r="F10" s="117">
        <v>794936.3699837256</v>
      </c>
      <c r="G10" s="117">
        <f t="shared" si="1"/>
        <v>5605362.4940923629</v>
      </c>
      <c r="H10" s="61">
        <v>701581</v>
      </c>
      <c r="I10" s="69">
        <v>7243.3499999999958</v>
      </c>
      <c r="J10" s="60">
        <f t="shared" si="2"/>
        <v>7.9896155883531099</v>
      </c>
      <c r="K10" s="62">
        <f>J10/G16</f>
        <v>0.89791965537862706</v>
      </c>
      <c r="L10" s="70">
        <f t="shared" si="0"/>
        <v>96.858635852195519</v>
      </c>
      <c r="M10" s="82"/>
      <c r="N10" s="34"/>
      <c r="O10" s="34"/>
      <c r="P10" s="34"/>
      <c r="Q10" s="34"/>
    </row>
    <row r="11" spans="1:17" x14ac:dyDescent="0.25">
      <c r="M11" s="35"/>
      <c r="N11" s="36"/>
      <c r="O11" s="37"/>
      <c r="P11" s="36"/>
      <c r="Q11" s="38"/>
    </row>
    <row r="12" spans="1:17" ht="15.75" thickBot="1" x14ac:dyDescent="0.3">
      <c r="M12" s="35"/>
      <c r="N12" s="36"/>
      <c r="O12" s="37"/>
      <c r="P12" s="36"/>
      <c r="Q12" s="38"/>
    </row>
    <row r="13" spans="1:17" ht="24" x14ac:dyDescent="0.25">
      <c r="F13" s="115" t="s">
        <v>66</v>
      </c>
      <c r="G13" s="103" t="s">
        <v>48</v>
      </c>
      <c r="H13" s="103" t="s">
        <v>49</v>
      </c>
      <c r="I13" s="103" t="s">
        <v>50</v>
      </c>
      <c r="J13" s="104" t="s">
        <v>51</v>
      </c>
      <c r="M13" s="35"/>
      <c r="N13" s="36"/>
      <c r="O13" s="37"/>
      <c r="P13" s="36"/>
      <c r="Q13" s="35"/>
    </row>
    <row r="14" spans="1:17" x14ac:dyDescent="0.25">
      <c r="F14" s="105" t="s">
        <v>12</v>
      </c>
      <c r="G14" s="106">
        <f>AVERAGEIF($D$5:$D$10,"Weekday",J5:J10)</f>
        <v>6.3807651726224606</v>
      </c>
      <c r="H14" s="107">
        <f>G14*1.2</f>
        <v>7.6569182071469521</v>
      </c>
      <c r="I14" s="108">
        <f>G14*1.35</f>
        <v>8.6140329830403228</v>
      </c>
      <c r="J14" s="109">
        <f>G14*1.6</f>
        <v>10.209224276195938</v>
      </c>
      <c r="M14" s="35"/>
      <c r="N14" s="35"/>
      <c r="O14" s="35"/>
      <c r="P14" s="35"/>
      <c r="Q14" s="35"/>
    </row>
    <row r="15" spans="1:17" x14ac:dyDescent="0.25">
      <c r="F15" s="105" t="s">
        <v>13</v>
      </c>
      <c r="G15" s="106">
        <f>AVERAGEIF($D$5:$D$10,"Saturday",J5:J10)</f>
        <v>7.7873999292497338</v>
      </c>
      <c r="H15" s="107">
        <f>G15*1.2</f>
        <v>9.3448799150996802</v>
      </c>
      <c r="I15" s="108">
        <f>G15*1.35</f>
        <v>10.51298990448714</v>
      </c>
      <c r="J15" s="109">
        <f>G15*1.6</f>
        <v>12.459839886799575</v>
      </c>
    </row>
    <row r="16" spans="1:17" ht="15.75" thickBot="1" x14ac:dyDescent="0.3">
      <c r="F16" s="110" t="s">
        <v>14</v>
      </c>
      <c r="G16" s="111">
        <f>AVERAGEIF($D$5:$D$10,"Sunday",J5:J10)</f>
        <v>8.8979181383262151</v>
      </c>
      <c r="H16" s="112">
        <f>G16*1.2</f>
        <v>10.677501765991458</v>
      </c>
      <c r="I16" s="113">
        <f>G16*1.35</f>
        <v>12.012189486740391</v>
      </c>
      <c r="J16" s="114">
        <f>G16*1.6</f>
        <v>14.236669021321944</v>
      </c>
    </row>
  </sheetData>
  <mergeCells count="1">
    <mergeCell ref="A2:M2"/>
  </mergeCells>
  <conditionalFormatting sqref="K1">
    <cfRule type="cellIs" dxfId="55" priority="3" operator="greaterThan">
      <formula>1.6</formula>
    </cfRule>
  </conditionalFormatting>
  <conditionalFormatting sqref="L5:L10">
    <cfRule type="cellIs" dxfId="54" priority="1" operator="lessThan">
      <formula>70</formula>
    </cfRule>
  </conditionalFormatting>
  <pageMargins left="0.7" right="0.7" top="0.75" bottom="0.75" header="0.3" footer="0.3"/>
  <pageSetup scale="58" fitToHeight="0" orientation="landscape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1CE2-6F68-496D-823A-DECA469B0297}">
  <sheetPr>
    <pageSetUpPr fitToPage="1"/>
  </sheetPr>
  <dimension ref="A1:M7"/>
  <sheetViews>
    <sheetView zoomScaleNormal="100" workbookViewId="0">
      <selection activeCell="I23" sqref="I23"/>
    </sheetView>
  </sheetViews>
  <sheetFormatPr defaultRowHeight="15" x14ac:dyDescent="0.25"/>
  <cols>
    <col min="1" max="1" width="20.7109375" customWidth="1"/>
    <col min="2" max="2" width="8.7109375" customWidth="1"/>
    <col min="3" max="3" width="20.7109375" customWidth="1"/>
    <col min="4" max="4" width="10.7109375" customWidth="1"/>
    <col min="5" max="10" width="11.7109375" customWidth="1"/>
    <col min="11" max="11" width="14.140625" customWidth="1"/>
    <col min="12" max="12" width="11.7109375" customWidth="1"/>
    <col min="13" max="13" width="35.7109375" customWidth="1"/>
  </cols>
  <sheetData>
    <row r="1" spans="1:13" ht="18.75" x14ac:dyDescent="0.3">
      <c r="A1" s="40" t="s">
        <v>61</v>
      </c>
    </row>
    <row r="2" spans="1:13" ht="46.5" x14ac:dyDescent="0.7">
      <c r="A2" s="123" t="s">
        <v>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45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3" ht="15.75" x14ac:dyDescent="0.25">
      <c r="A5" s="49" t="s">
        <v>11</v>
      </c>
      <c r="B5" s="122">
        <v>888</v>
      </c>
      <c r="C5" s="17" t="str">
        <f>VLOOKUP(B5,'[1]2019 Route Types'!$A$1:$B$351,2,FALSE)</f>
        <v>Commuter Rail</v>
      </c>
      <c r="D5" s="16" t="s">
        <v>12</v>
      </c>
      <c r="E5" s="116">
        <v>15195521.405654684</v>
      </c>
      <c r="F5" s="116">
        <v>493006.1735413713</v>
      </c>
      <c r="G5" s="116">
        <f>E5-F5</f>
        <v>14702515.232113313</v>
      </c>
      <c r="H5" s="51">
        <v>148330.19999999998</v>
      </c>
      <c r="I5" s="66">
        <v>1293.7200000000048</v>
      </c>
      <c r="J5" s="50">
        <f>G5/H5</f>
        <v>99.12017399095609</v>
      </c>
      <c r="K5" s="89">
        <v>1</v>
      </c>
      <c r="L5" s="72">
        <f>H5/I5</f>
        <v>114.65402096280449</v>
      </c>
      <c r="M5" s="54"/>
    </row>
    <row r="6" spans="1:13" ht="15.75" x14ac:dyDescent="0.25">
      <c r="A6" s="49" t="s">
        <v>11</v>
      </c>
      <c r="B6" s="122">
        <v>888</v>
      </c>
      <c r="C6" s="17" t="str">
        <f>VLOOKUP(B6,'[1]2019 Route Types'!$A$1:$B$351,2,FALSE)</f>
        <v>Commuter Rail</v>
      </c>
      <c r="D6" s="16" t="s">
        <v>13</v>
      </c>
      <c r="E6" s="116">
        <v>248877.16528999145</v>
      </c>
      <c r="F6" s="116">
        <v>8074.6145963627605</v>
      </c>
      <c r="G6" s="116">
        <f t="shared" ref="G6:G7" si="0">E6-F6</f>
        <v>240802.5506936287</v>
      </c>
      <c r="H6" s="51">
        <v>2429.4</v>
      </c>
      <c r="I6" s="66">
        <v>69.340000000000018</v>
      </c>
      <c r="J6" s="50">
        <f t="shared" ref="J6:J7" si="1">G6/H6</f>
        <v>99.120173990956076</v>
      </c>
      <c r="K6" s="89">
        <v>1</v>
      </c>
      <c r="L6" s="72">
        <f t="shared" ref="L6:L7" si="2">H6/I6</f>
        <v>35.036054225555226</v>
      </c>
      <c r="M6" s="54"/>
    </row>
    <row r="7" spans="1:13" ht="16.5" thickBot="1" x14ac:dyDescent="0.3">
      <c r="A7" s="57" t="s">
        <v>11</v>
      </c>
      <c r="B7" s="121">
        <v>888</v>
      </c>
      <c r="C7" s="59" t="str">
        <f>VLOOKUP(B7,'[1]2019 Route Types'!$A$1:$B$351,2,FALSE)</f>
        <v>Commuter Rail</v>
      </c>
      <c r="D7" s="58" t="s">
        <v>14</v>
      </c>
      <c r="E7" s="117">
        <v>173806.28905532212</v>
      </c>
      <c r="F7" s="117">
        <v>5639.0018622660164</v>
      </c>
      <c r="G7" s="117">
        <f t="shared" si="0"/>
        <v>168167.28719305611</v>
      </c>
      <c r="H7" s="61">
        <v>1696.6000000000001</v>
      </c>
      <c r="I7" s="69">
        <v>62.400000000000006</v>
      </c>
      <c r="J7" s="60">
        <f t="shared" si="1"/>
        <v>99.12017399095609</v>
      </c>
      <c r="K7" s="90">
        <v>1</v>
      </c>
      <c r="L7" s="74">
        <f t="shared" si="2"/>
        <v>27.189102564102562</v>
      </c>
      <c r="M7" s="65"/>
    </row>
  </sheetData>
  <mergeCells count="1">
    <mergeCell ref="A2:M2"/>
  </mergeCells>
  <conditionalFormatting sqref="K1">
    <cfRule type="cellIs" dxfId="53" priority="3" operator="greaterThan">
      <formula>1.6</formula>
    </cfRule>
  </conditionalFormatting>
  <conditionalFormatting sqref="L5:L7">
    <cfRule type="cellIs" dxfId="52" priority="1" operator="lessThan">
      <formula>70</formula>
    </cfRule>
  </conditionalFormatting>
  <pageMargins left="0.7" right="0.7" top="0.75" bottom="0.75" header="0.3" footer="0.3"/>
  <pageSetup scale="64" fitToHeight="0" orientation="landscape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5AC5-2FB6-4EA4-AF10-997DBC8E857B}">
  <sheetPr>
    <pageSetUpPr fitToPage="1"/>
  </sheetPr>
  <dimension ref="A1:M17"/>
  <sheetViews>
    <sheetView workbookViewId="0">
      <selection activeCell="M9" sqref="M9"/>
    </sheetView>
  </sheetViews>
  <sheetFormatPr defaultRowHeight="15" x14ac:dyDescent="0.25"/>
  <cols>
    <col min="1" max="2" width="20.7109375" customWidth="1"/>
    <col min="3" max="3" width="23.5703125" bestFit="1" customWidth="1"/>
    <col min="4" max="4" width="10.7109375" customWidth="1"/>
    <col min="5" max="10" width="11.7109375" customWidth="1"/>
    <col min="11" max="11" width="14.140625" bestFit="1" customWidth="1"/>
    <col min="12" max="12" width="11.7109375" customWidth="1"/>
    <col min="13" max="13" width="39.7109375" customWidth="1"/>
  </cols>
  <sheetData>
    <row r="1" spans="1:13" ht="18.75" x14ac:dyDescent="0.3">
      <c r="A1" s="40" t="s">
        <v>62</v>
      </c>
    </row>
    <row r="2" spans="1:13" ht="46.5" x14ac:dyDescent="0.7">
      <c r="A2" s="123" t="s">
        <v>83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5" customHeight="1" thickBot="1" x14ac:dyDescent="0.75">
      <c r="A3" s="101" t="s">
        <v>67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48" x14ac:dyDescent="0.25">
      <c r="A4" s="42" t="s">
        <v>0</v>
      </c>
      <c r="B4" s="43" t="s">
        <v>37</v>
      </c>
      <c r="C4" s="44" t="s">
        <v>38</v>
      </c>
      <c r="D4" s="44" t="s">
        <v>2</v>
      </c>
      <c r="E4" s="45" t="s">
        <v>3</v>
      </c>
      <c r="F4" s="118" t="s">
        <v>39</v>
      </c>
      <c r="G4" s="45" t="s">
        <v>40</v>
      </c>
      <c r="H4" s="46" t="s">
        <v>41</v>
      </c>
      <c r="I4" s="46" t="s">
        <v>42</v>
      </c>
      <c r="J4" s="47" t="s">
        <v>43</v>
      </c>
      <c r="K4" s="48" t="s">
        <v>44</v>
      </c>
      <c r="L4" s="48" t="s">
        <v>45</v>
      </c>
      <c r="M4" s="102" t="s">
        <v>65</v>
      </c>
    </row>
    <row r="5" spans="1:13" ht="15.75" x14ac:dyDescent="0.25">
      <c r="A5" s="49" t="s">
        <v>25</v>
      </c>
      <c r="B5" s="16" t="s">
        <v>26</v>
      </c>
      <c r="C5" s="17" t="s">
        <v>68</v>
      </c>
      <c r="D5" s="17" t="s">
        <v>12</v>
      </c>
      <c r="E5" s="116">
        <v>834712</v>
      </c>
      <c r="F5" s="116">
        <v>21087</v>
      </c>
      <c r="G5" s="116">
        <f>E5-F5</f>
        <v>813625</v>
      </c>
      <c r="H5" s="51">
        <v>19850</v>
      </c>
      <c r="I5" s="51">
        <v>7930</v>
      </c>
      <c r="J5" s="50">
        <f>G5/H5</f>
        <v>40.988664987405542</v>
      </c>
      <c r="K5" s="52">
        <f>J5/G15</f>
        <v>1.0186321415699588</v>
      </c>
      <c r="L5" s="53">
        <f>H5/I5</f>
        <v>2.5031525851197984</v>
      </c>
      <c r="M5" s="54"/>
    </row>
    <row r="6" spans="1:13" ht="15.75" x14ac:dyDescent="0.25">
      <c r="A6" s="49" t="s">
        <v>21</v>
      </c>
      <c r="B6" s="16" t="s">
        <v>27</v>
      </c>
      <c r="C6" s="17" t="s">
        <v>68</v>
      </c>
      <c r="D6" s="17" t="s">
        <v>12</v>
      </c>
      <c r="E6" s="116">
        <v>1202360.5899999999</v>
      </c>
      <c r="F6" s="116">
        <v>46722.636899999998</v>
      </c>
      <c r="G6" s="116">
        <f t="shared" ref="G6:G11" si="0">E6-F6</f>
        <v>1155637.9530999998</v>
      </c>
      <c r="H6" s="51">
        <v>25376</v>
      </c>
      <c r="I6" s="51">
        <v>9804</v>
      </c>
      <c r="J6" s="50">
        <f t="shared" ref="J6:J11" si="1">G6/H6</f>
        <v>45.540587685214369</v>
      </c>
      <c r="K6" s="52">
        <f>J6/G15</f>
        <v>1.1317545076522555</v>
      </c>
      <c r="L6" s="53">
        <f t="shared" ref="L6:L11" si="2">H6/I6</f>
        <v>2.5883312933496532</v>
      </c>
      <c r="M6" s="54"/>
    </row>
    <row r="7" spans="1:13" ht="15.75" x14ac:dyDescent="0.25">
      <c r="A7" s="49" t="s">
        <v>21</v>
      </c>
      <c r="B7" s="16" t="s">
        <v>27</v>
      </c>
      <c r="C7" s="17" t="s">
        <v>68</v>
      </c>
      <c r="D7" s="17" t="s">
        <v>13</v>
      </c>
      <c r="E7" s="116">
        <v>24790.940000000002</v>
      </c>
      <c r="F7" s="116">
        <v>547.54949999999997</v>
      </c>
      <c r="G7" s="116">
        <f t="shared" si="0"/>
        <v>24243.390500000001</v>
      </c>
      <c r="H7" s="51">
        <v>298</v>
      </c>
      <c r="I7" s="51">
        <v>172</v>
      </c>
      <c r="J7" s="50">
        <f t="shared" si="1"/>
        <v>81.353659395973153</v>
      </c>
      <c r="K7" s="52">
        <f>J7/G16</f>
        <v>1.7100017633372355</v>
      </c>
      <c r="L7" s="53">
        <f t="shared" si="2"/>
        <v>1.7325581395348837</v>
      </c>
      <c r="M7" s="54" t="s">
        <v>86</v>
      </c>
    </row>
    <row r="8" spans="1:13" ht="15.75" x14ac:dyDescent="0.25">
      <c r="A8" s="49" t="s">
        <v>21</v>
      </c>
      <c r="B8" s="16" t="s">
        <v>27</v>
      </c>
      <c r="C8" s="17" t="s">
        <v>68</v>
      </c>
      <c r="D8" s="17" t="s">
        <v>14</v>
      </c>
      <c r="E8" s="116">
        <v>12395.470000000001</v>
      </c>
      <c r="F8" s="116">
        <v>342.81360000000001</v>
      </c>
      <c r="G8" s="116">
        <f t="shared" si="0"/>
        <v>12052.656400000002</v>
      </c>
      <c r="H8" s="51">
        <v>186</v>
      </c>
      <c r="I8" s="51">
        <v>136.75</v>
      </c>
      <c r="J8" s="50">
        <f t="shared" si="1"/>
        <v>64.799227956989256</v>
      </c>
      <c r="K8" s="52">
        <f>J8/G17</f>
        <v>1</v>
      </c>
      <c r="L8" s="53">
        <f t="shared" si="2"/>
        <v>1.3601462522851919</v>
      </c>
      <c r="M8" s="54" t="s">
        <v>86</v>
      </c>
    </row>
    <row r="9" spans="1:13" ht="15.75" x14ac:dyDescent="0.25">
      <c r="A9" s="49" t="s">
        <v>19</v>
      </c>
      <c r="B9" s="16" t="s">
        <v>29</v>
      </c>
      <c r="C9" s="17" t="s">
        <v>68</v>
      </c>
      <c r="D9" s="17" t="s">
        <v>12</v>
      </c>
      <c r="E9" s="116">
        <v>972249</v>
      </c>
      <c r="F9" s="116">
        <v>121629</v>
      </c>
      <c r="G9" s="116">
        <f t="shared" si="0"/>
        <v>850620</v>
      </c>
      <c r="H9" s="51">
        <v>50713</v>
      </c>
      <c r="I9" s="51">
        <v>24011</v>
      </c>
      <c r="J9" s="50">
        <f t="shared" si="1"/>
        <v>16.773213968804843</v>
      </c>
      <c r="K9" s="52">
        <f>J9/G15</f>
        <v>0.41684048190651501</v>
      </c>
      <c r="L9" s="53">
        <f t="shared" si="2"/>
        <v>2.1120736329182459</v>
      </c>
      <c r="M9" s="54"/>
    </row>
    <row r="10" spans="1:13" ht="15.75" x14ac:dyDescent="0.25">
      <c r="A10" s="49" t="s">
        <v>19</v>
      </c>
      <c r="B10" s="16" t="s">
        <v>29</v>
      </c>
      <c r="C10" s="17" t="s">
        <v>68</v>
      </c>
      <c r="D10" s="17" t="s">
        <v>13</v>
      </c>
      <c r="E10" s="116">
        <v>15107</v>
      </c>
      <c r="F10" s="116">
        <v>2483</v>
      </c>
      <c r="G10" s="116">
        <f t="shared" si="0"/>
        <v>12624</v>
      </c>
      <c r="H10" s="51">
        <v>915</v>
      </c>
      <c r="I10" s="51">
        <v>378</v>
      </c>
      <c r="J10" s="50">
        <f t="shared" si="1"/>
        <v>13.796721311475411</v>
      </c>
      <c r="K10" s="52">
        <f>J10/G16</f>
        <v>0.28999823666276464</v>
      </c>
      <c r="L10" s="53">
        <f t="shared" si="2"/>
        <v>2.4206349206349205</v>
      </c>
      <c r="M10" s="54"/>
    </row>
    <row r="11" spans="1:13" ht="16.5" thickBot="1" x14ac:dyDescent="0.3">
      <c r="A11" s="57" t="s">
        <v>15</v>
      </c>
      <c r="B11" s="58" t="s">
        <v>32</v>
      </c>
      <c r="C11" s="59" t="s">
        <v>68</v>
      </c>
      <c r="D11" s="64" t="s">
        <v>12</v>
      </c>
      <c r="E11" s="117">
        <v>6733700</v>
      </c>
      <c r="F11" s="117">
        <v>376911</v>
      </c>
      <c r="G11" s="117">
        <f t="shared" si="0"/>
        <v>6356789</v>
      </c>
      <c r="H11" s="61">
        <v>110259</v>
      </c>
      <c r="I11" s="61">
        <v>80563</v>
      </c>
      <c r="J11" s="60">
        <f t="shared" si="1"/>
        <v>57.653243726135734</v>
      </c>
      <c r="K11" s="62">
        <f>J11/G15</f>
        <v>1.4327728688712704</v>
      </c>
      <c r="L11" s="63">
        <f t="shared" si="2"/>
        <v>1.368605935727319</v>
      </c>
      <c r="M11" s="65"/>
    </row>
    <row r="13" spans="1:13" ht="15.75" thickBot="1" x14ac:dyDescent="0.3"/>
    <row r="14" spans="1:13" ht="24" x14ac:dyDescent="0.25">
      <c r="F14" s="115" t="s">
        <v>66</v>
      </c>
      <c r="G14" s="103" t="s">
        <v>48</v>
      </c>
      <c r="H14" s="103" t="s">
        <v>49</v>
      </c>
      <c r="I14" s="103" t="s">
        <v>50</v>
      </c>
      <c r="J14" s="104" t="s">
        <v>51</v>
      </c>
    </row>
    <row r="15" spans="1:13" x14ac:dyDescent="0.25">
      <c r="F15" s="105" t="s">
        <v>12</v>
      </c>
      <c r="G15" s="106">
        <f>AVERAGEIF($D$5:$D$11,"Weekday",J5:J11)</f>
        <v>40.238927591890125</v>
      </c>
      <c r="H15" s="107">
        <f>G15*1.2</f>
        <v>48.286713110268145</v>
      </c>
      <c r="I15" s="108">
        <f>G15*1.35</f>
        <v>54.322552249051675</v>
      </c>
      <c r="J15" s="109">
        <f>G15*1.6</f>
        <v>64.382284147024208</v>
      </c>
    </row>
    <row r="16" spans="1:13" x14ac:dyDescent="0.25">
      <c r="F16" s="105" t="s">
        <v>13</v>
      </c>
      <c r="G16" s="106">
        <f>AVERAGEIF($D$5:$D$11,"Saturday",J5:J11)</f>
        <v>47.575190353724281</v>
      </c>
      <c r="H16" s="107">
        <f>G16*1.2</f>
        <v>57.090228424469139</v>
      </c>
      <c r="I16" s="108">
        <f>G16*1.35</f>
        <v>64.226506977527777</v>
      </c>
      <c r="J16" s="109">
        <f>G16*1.6</f>
        <v>76.120304565958847</v>
      </c>
    </row>
    <row r="17" spans="6:10" ht="15.75" thickBot="1" x14ac:dyDescent="0.3">
      <c r="F17" s="110" t="s">
        <v>14</v>
      </c>
      <c r="G17" s="111">
        <f>AVERAGEIF($D$5:$D$11,"Sunday",J5:J11)</f>
        <v>64.799227956989256</v>
      </c>
      <c r="H17" s="112">
        <f>G17*1.2</f>
        <v>77.759073548387107</v>
      </c>
      <c r="I17" s="113">
        <f>G17*1.35</f>
        <v>87.478957741935503</v>
      </c>
      <c r="J17" s="114">
        <f>G17*1.6</f>
        <v>103.67876473118281</v>
      </c>
    </row>
  </sheetData>
  <mergeCells count="1">
    <mergeCell ref="A2:M2"/>
  </mergeCells>
  <conditionalFormatting sqref="K1">
    <cfRule type="cellIs" dxfId="51" priority="9" operator="greaterThan">
      <formula>1.6</formula>
    </cfRule>
  </conditionalFormatting>
  <conditionalFormatting sqref="L5:L11">
    <cfRule type="cellIs" dxfId="50" priority="1" operator="lessThan">
      <formula>2</formula>
    </cfRule>
  </conditionalFormatting>
  <pageMargins left="0.7" right="0.7" top="0.75" bottom="0.75" header="0.3" footer="0.3"/>
  <pageSetup scale="58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Table 1 Commuter &amp; Express Bus</vt:lpstr>
      <vt:lpstr>Table 2 Core Local Bus</vt:lpstr>
      <vt:lpstr>Table 3 Supporting Local Bus</vt:lpstr>
      <vt:lpstr>Table 4 Suburban Local Bus</vt:lpstr>
      <vt:lpstr>Table 5 ABRT</vt:lpstr>
      <vt:lpstr>Table 6 Highway BRT</vt:lpstr>
      <vt:lpstr>Table 7 LRT</vt:lpstr>
      <vt:lpstr>Table 8 Commuter Rail</vt:lpstr>
      <vt:lpstr>Table 9 Gen DAR</vt:lpstr>
      <vt:lpstr>Table 10 ADA DAR</vt:lpstr>
      <vt:lpstr>Table 11 Vanpool</vt:lpstr>
      <vt:lpstr>All Routes</vt:lpstr>
      <vt:lpstr>'Table 1 Commuter &amp; Express Bus'!Print_Area</vt:lpstr>
      <vt:lpstr>'Table 10 ADA DAR'!Print_Area</vt:lpstr>
      <vt:lpstr>'Table 11 Vanpool'!Print_Area</vt:lpstr>
      <vt:lpstr>'Table 2 Core Local Bus'!Print_Area</vt:lpstr>
      <vt:lpstr>'Table 3 Supporting Local Bus'!Print_Area</vt:lpstr>
      <vt:lpstr>'Table 4 Suburban Local Bus'!Print_Area</vt:lpstr>
      <vt:lpstr>'Table 5 ABRT'!Print_Area</vt:lpstr>
      <vt:lpstr>'Table 6 Highway BRT'!Print_Area</vt:lpstr>
      <vt:lpstr>'Table 7 LRT'!Print_Area</vt:lpstr>
      <vt:lpstr>'Table 8 Commuter Rail'!Print_Area</vt:lpstr>
      <vt:lpstr>'Table 9 Gen DAR'!Print_Area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Daniel</dc:creator>
  <cp:lastModifiedBy>Pena, Daniel</cp:lastModifiedBy>
  <cp:lastPrinted>2022-01-13T19:25:05Z</cp:lastPrinted>
  <dcterms:created xsi:type="dcterms:W3CDTF">2015-06-05T18:17:20Z</dcterms:created>
  <dcterms:modified xsi:type="dcterms:W3CDTF">2022-03-02T17:35:53Z</dcterms:modified>
</cp:coreProperties>
</file>